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875" windowHeight="823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<sst xmlns="http://schemas.openxmlformats.org/spreadsheetml/2006/main" count="293" uniqueCount="284">
  <si>
    <t>CAS SALAJ</t>
  </si>
  <si>
    <t xml:space="preserve">LISTA CU NUMARUL DE INVESTIGATII PARACLINICE   NECESARE  PENTRU ANUL 2015                                                                                                                                  </t>
  </si>
  <si>
    <t>NR. CRT.</t>
  </si>
  <si>
    <t>COD ANALIZA</t>
  </si>
  <si>
    <t>DENUMIRE ANALIZA</t>
  </si>
  <si>
    <t>TARIF MAXIMAL 2015</t>
  </si>
  <si>
    <t>Hemoleucogramă completă - hemoglobină, hematocrit, numărătoare eritrocite, numărătoare leucocite, numărătoare trombocite, formulă leucocitară, indici eritrocitari *1)</t>
  </si>
  <si>
    <t>Numărătoare reticulocite</t>
  </si>
  <si>
    <t>Examen citologic al frotiului sanguin *3)</t>
  </si>
  <si>
    <t>2,6040</t>
  </si>
  <si>
    <t>VSH *1)</t>
  </si>
  <si>
    <t>2,60501</t>
  </si>
  <si>
    <t>Determinare la gravidă a grupului sanguin ABO *1)</t>
  </si>
  <si>
    <t>2,60502</t>
  </si>
  <si>
    <t>Determinare la gravidă a grupului sanguin Rh *1)</t>
  </si>
  <si>
    <t>Anticorpi specifici anti Rh la gravidă</t>
  </si>
  <si>
    <t>Timp Quick și INR *1) (International Normalised Ratio)</t>
  </si>
  <si>
    <t>APTT</t>
  </si>
  <si>
    <t>Fibrinogenemie *1)</t>
  </si>
  <si>
    <t>Proteine totale serice *1)</t>
  </si>
  <si>
    <t>Electroforeza proteinelor serice *1)</t>
  </si>
  <si>
    <t>Feritină serică</t>
  </si>
  <si>
    <t>Uree serică *1)</t>
  </si>
  <si>
    <t>Acid uric seric *1)</t>
  </si>
  <si>
    <t>Bilirubină totală *1)</t>
  </si>
  <si>
    <t>Bilirubină directă *1)</t>
  </si>
  <si>
    <t>2.1020</t>
  </si>
  <si>
    <t>Glicemie *1)</t>
  </si>
  <si>
    <t>Colesterol seric total *1)</t>
  </si>
  <si>
    <t>HDL colesterol *1)</t>
  </si>
  <si>
    <t>LDL colesterol *1)</t>
  </si>
  <si>
    <t>Trigliceride serice *1)</t>
  </si>
  <si>
    <t>TGP *1)</t>
  </si>
  <si>
    <t>TGO *1)</t>
  </si>
  <si>
    <t>Creatinkinaza CK</t>
  </si>
  <si>
    <t>Gama GT</t>
  </si>
  <si>
    <t>Fosfatază alcalină *1)</t>
  </si>
  <si>
    <t>2.10500</t>
  </si>
  <si>
    <t>Sodiu seric *1)</t>
  </si>
  <si>
    <t>Potasiu seric *1)</t>
  </si>
  <si>
    <t>Calciu seric total *1)</t>
  </si>
  <si>
    <t>Calciu ionic seric *1)</t>
  </si>
  <si>
    <t>Magneziemie *1)</t>
  </si>
  <si>
    <t>Sideremie *1)</t>
  </si>
  <si>
    <t>Fosfor (fosfat seric)</t>
  </si>
  <si>
    <t>2.2600</t>
  </si>
  <si>
    <t>Examen complet de urină (sumar + sediment) *1)</t>
  </si>
  <si>
    <t>Dozare proteine urinare *1)</t>
  </si>
  <si>
    <t>Microalbuminuria (albumină urinară) *8)</t>
  </si>
  <si>
    <t>Dozare glucoză urinară *1)</t>
  </si>
  <si>
    <t>Creatinină urinară *8)</t>
  </si>
  <si>
    <t>2.2500</t>
  </si>
  <si>
    <t>TSH *1)</t>
  </si>
  <si>
    <t>FT4 *1)</t>
  </si>
  <si>
    <t>Parathormonul seric (PTH)</t>
  </si>
  <si>
    <t>Hormonul foliculinostimulant FSH</t>
  </si>
  <si>
    <t>2.2510</t>
  </si>
  <si>
    <t>Hormonul luteinizant (LH)</t>
  </si>
  <si>
    <t>Cortizol</t>
  </si>
  <si>
    <t>Testosteron</t>
  </si>
  <si>
    <t>Estradiol</t>
  </si>
  <si>
    <t>Progesteron</t>
  </si>
  <si>
    <t>Prolactină</t>
  </si>
  <si>
    <t>Anti-HAV IgM *2)</t>
  </si>
  <si>
    <t>Ag HBs (screening) *2)</t>
  </si>
  <si>
    <t>Anti HCV *2)</t>
  </si>
  <si>
    <t>2,32710</t>
  </si>
  <si>
    <t>Testare HIV la gravidă *1)</t>
  </si>
  <si>
    <t>2.40000</t>
  </si>
  <si>
    <t>ASLO *1)</t>
  </si>
  <si>
    <t>2.40010</t>
  </si>
  <si>
    <t>VDRL *1) sau RPR *1)</t>
  </si>
  <si>
    <t>Confirmare TPHA *4)</t>
  </si>
  <si>
    <t>Antigen Helicobacter Pylori *1)</t>
  </si>
  <si>
    <t>Complement seric C3</t>
  </si>
  <si>
    <t>Complement seric C4</t>
  </si>
  <si>
    <t>2.43010</t>
  </si>
  <si>
    <t>IgG seric</t>
  </si>
  <si>
    <t>IgA, seric</t>
  </si>
  <si>
    <t>IgM seric</t>
  </si>
  <si>
    <t>IgE seric</t>
  </si>
  <si>
    <t>Proteina C reactivă *1)</t>
  </si>
  <si>
    <t>2.43040</t>
  </si>
  <si>
    <t>Factor rheumatoid</t>
  </si>
  <si>
    <t>ATPO</t>
  </si>
  <si>
    <t>PSA</t>
  </si>
  <si>
    <t>free PSA *6)</t>
  </si>
  <si>
    <t>Examen bacteriologic exudat faringian - Examen microscopic nativ si colorat, cultură și identificare bacteriana *1)</t>
  </si>
  <si>
    <t>Examen fungic exudat faringian - Examen microscopic nativ si colorat, cultură și identificare fungica *1)</t>
  </si>
  <si>
    <t>2.3100</t>
  </si>
  <si>
    <t>Urocultură*1) Examen microscopic nativ si colorat, cultură și identificare bacteriana</t>
  </si>
  <si>
    <t>Examen fungic urina*1) Examen microscopic nativ si colorat, cultură și identificare fungica</t>
  </si>
  <si>
    <t>Coprocultură*1) Examen microscopic nativ si colorat, cultură și identificare bacteriana</t>
  </si>
  <si>
    <t>2.5012_1</t>
  </si>
  <si>
    <t>Examen micologic materii fecale - Examen microscopic nativ si colorat, cultură și identificare fungica</t>
  </si>
  <si>
    <t>2.5100</t>
  </si>
  <si>
    <t>Examen coproparazitologic  *1)</t>
  </si>
  <si>
    <t>Depistare hemoragii oculte *1)</t>
  </si>
  <si>
    <t>Examene din secreţii vaginale - Examen microscopic nativ si colorat, cultură și identificare bacteriana</t>
  </si>
  <si>
    <t>Examene din secreţii vaginale - Examen microscopic nativ si colorat, cultură și identificare fungica</t>
  </si>
  <si>
    <t>2.3080</t>
  </si>
  <si>
    <t>Examene din secreţii uretrale - Examen microscopic nativ si colorat, cultură și identificare bacteriana</t>
  </si>
  <si>
    <t>Examene din secreţii uretrale - Examen microscopic nativ si colorat, cultură și identificare fungica</t>
  </si>
  <si>
    <t>2.3050</t>
  </si>
  <si>
    <t>Examen bacteriologic din secreţii otice - Examen microscopic nativ si colorat, cultură și identificare bacteriana</t>
  </si>
  <si>
    <t>Examen fungic din secreţii otice - Examen microscopic nativ si colorat, cultură și identificare fungica</t>
  </si>
  <si>
    <t>Examen bacteriologic din secreţii nazale - Examen microscopic nativ si colorat, cultură și identificare bacteriana *1)</t>
  </si>
  <si>
    <t>Examen fungic din secreţii nazale - Examen microscopic nativ si colorat, cultură și identificare fungica *1)</t>
  </si>
  <si>
    <t>2.3040</t>
  </si>
  <si>
    <t>Examen bacteriologic din secreţii conjunctivale - Examen microscopic nativ si colorat, cultură și identificare bacteriana</t>
  </si>
  <si>
    <t>2.50110</t>
  </si>
  <si>
    <t>Examen fungic din secreţii conjunctivale - Examen microscopic nativ si colorat, cultură și identificare fungica</t>
  </si>
  <si>
    <t>Examen bacteriologic din colecție purulentă - Examen microscopic nativ si colorat, cultură și identificare bacteriana</t>
  </si>
  <si>
    <t>2.50120_2</t>
  </si>
  <si>
    <t>Examen fungic din colecție purulentă - Examen microscopic nativ si colorat, cultură și identificare fungica</t>
  </si>
  <si>
    <t>Antibiograma *5)</t>
  </si>
  <si>
    <t>Antifungigrama *5)</t>
  </si>
  <si>
    <t>2.9021_1</t>
  </si>
  <si>
    <t>Examen histopatologic procedura completa HE* (1-3 blocuri) *7)</t>
  </si>
  <si>
    <t>2,9021_2</t>
  </si>
  <si>
    <t>Examen histopatologic procedura completa HE* (4-6 blocuri) *7)</t>
  </si>
  <si>
    <t>2,9010_1</t>
  </si>
  <si>
    <t>Examen histopatologic procedura completa HE*  si coloratii speciale (1-3 blocuri) *7)</t>
  </si>
  <si>
    <t>2,9010_2</t>
  </si>
  <si>
    <t>2,9030</t>
  </si>
  <si>
    <t>Teste imunohistochimice *)                    lei/set</t>
  </si>
  <si>
    <t>2,9022</t>
  </si>
  <si>
    <t>Citodiagnostic sputa prin incluzii la parafina (1-3 blocuri)</t>
  </si>
  <si>
    <t>2,9160</t>
  </si>
  <si>
    <t>Examen citologic cervico-vaginal Babes-Papanicolau</t>
  </si>
  <si>
    <t>2,9025</t>
  </si>
  <si>
    <t>Citodiagnostic lichid punctie</t>
  </si>
  <si>
    <t xml:space="preserve">Ex. radiologic cranian standard*1)                              </t>
  </si>
  <si>
    <t>18</t>
  </si>
  <si>
    <t xml:space="preserve">Ex. radiologic cranian în proiecţie sinusuri anterioare  ale feţei*1)                                                           </t>
  </si>
  <si>
    <t xml:space="preserve">30 </t>
  </si>
  <si>
    <t xml:space="preserve">Ex. radiologic părţi schelet în 2 planuri*1)                    </t>
  </si>
  <si>
    <t>35</t>
  </si>
  <si>
    <t>Radiografie de membre*1):</t>
  </si>
  <si>
    <t>a)      Braț</t>
  </si>
  <si>
    <t>b)      Cot</t>
  </si>
  <si>
    <t>c)      Antebraț</t>
  </si>
  <si>
    <t>d)      Pumn</t>
  </si>
  <si>
    <t>e)      Mână</t>
  </si>
  <si>
    <t>f)        Șold</t>
  </si>
  <si>
    <t>g)      Coapsă</t>
  </si>
  <si>
    <t>h)      Genunchi</t>
  </si>
  <si>
    <t>i)        Gambă</t>
  </si>
  <si>
    <t>j)        Gleznă</t>
  </si>
  <si>
    <t>k)      Picior</t>
  </si>
  <si>
    <t xml:space="preserve">l)        Calcaneu                                                           </t>
  </si>
  <si>
    <t>Examen radiologic articulații sacro-iliace*1)</t>
  </si>
  <si>
    <t xml:space="preserve">Ex. radiologic centură scapulară*1)                             </t>
  </si>
  <si>
    <t>23</t>
  </si>
  <si>
    <t>Examen radiologic coloană vertebrală /segment*1)</t>
  </si>
  <si>
    <t xml:space="preserve">Ex. radiologic torace ansamblu*1)                                </t>
  </si>
  <si>
    <t>32</t>
  </si>
  <si>
    <t xml:space="preserve">Ex. radiologic torace osos (sau părţi) în mai multe planuri/Ex. radiologic torace şi organe toracice*1)                   </t>
  </si>
  <si>
    <t xml:space="preserve">Ex. radiologic vizualizare generală a abdomenului nativ*1)                                                               </t>
  </si>
  <si>
    <t xml:space="preserve">Ex. radiologic tract digestiv superior (inclusiv unghiul duodenojejunal) cu substanţă de contrast*1)                           </t>
  </si>
  <si>
    <t>56</t>
  </si>
  <si>
    <t xml:space="preserve">Ex. radiologic tract digestiv până la regiunea  ileo-cecală, cu substanţă de contrast*1)                              </t>
  </si>
  <si>
    <t>82</t>
  </si>
  <si>
    <t xml:space="preserve">Ex. radiologic colon dublu contrast                             </t>
  </si>
  <si>
    <t>100</t>
  </si>
  <si>
    <t xml:space="preserve">Ex. radiologic colon la copil, inclusiv dezinvaginare           </t>
  </si>
  <si>
    <t>70</t>
  </si>
  <si>
    <t xml:space="preserve">Ex. radiologic tract urinar (urografie minutată) cu  substanţă de contrast                                                 </t>
  </si>
  <si>
    <t>220</t>
  </si>
  <si>
    <t xml:space="preserve">Cistografie de reflux cu substanţă de contrast                 </t>
  </si>
  <si>
    <t>250</t>
  </si>
  <si>
    <t xml:space="preserve">Pielografie                                                    </t>
  </si>
  <si>
    <t xml:space="preserve">Ex. radiologic retrograd de uretră sau vezică urinară cu substanţă de contrast                                                 </t>
  </si>
  <si>
    <t xml:space="preserve">Ex. radiologic uretră, vezică urinară la copil cu substanţă de contrast                                                 </t>
  </si>
  <si>
    <t xml:space="preserve">Ex. radiologic uter şi oviduct cu substanţă de contrast        </t>
  </si>
  <si>
    <t>280</t>
  </si>
  <si>
    <t xml:space="preserve">Radiografie retroalveolară                                      </t>
  </si>
  <si>
    <t>15</t>
  </si>
  <si>
    <t xml:space="preserve">Radiografie panoramică                                          </t>
  </si>
  <si>
    <t>30</t>
  </si>
  <si>
    <t>Mamografie în 2 planuri/pentru un sân *1)</t>
  </si>
  <si>
    <t xml:space="preserve">Sialografia, galactografia sinusuri, fistulografie cu substanţă de contrast                                                  </t>
  </si>
  <si>
    <t xml:space="preserve">Osteodensitometrie segmentară (DXA)                             </t>
  </si>
  <si>
    <t xml:space="preserve">Ecografie generală (abdomen + pelvis)*1)                        </t>
  </si>
  <si>
    <t xml:space="preserve">Ecografie abdomen*1)                                             </t>
  </si>
  <si>
    <t xml:space="preserve">Ecografie pelvis*1)                                             </t>
  </si>
  <si>
    <t xml:space="preserve">Ecografie transvaginală/transrectală                                         </t>
  </si>
  <si>
    <t xml:space="preserve">Ecografie de vase (vene)                                         </t>
  </si>
  <si>
    <t xml:space="preserve">Ecografie de vase (artere)                                      </t>
  </si>
  <si>
    <t xml:space="preserve">Ecografie ganglionară                                           </t>
  </si>
  <si>
    <t xml:space="preserve">Ecografie transfontanelară                                      </t>
  </si>
  <si>
    <t xml:space="preserve">Ecografie de organ/articulaţie/părţi moi*2)                     </t>
  </si>
  <si>
    <t xml:space="preserve">Ecografie obstetricală anomalii trimestrul II                  </t>
  </si>
  <si>
    <t xml:space="preserve">Ecografie obstetricală anomalii trimestrul I cu TN              </t>
  </si>
  <si>
    <t xml:space="preserve">Senologie imagistică – ecografie pentru un sân *1)                             </t>
  </si>
  <si>
    <t xml:space="preserve">Ecocardiografie                                                 </t>
  </si>
  <si>
    <t xml:space="preserve">Ecocardiografie + Doppler                                       </t>
  </si>
  <si>
    <t xml:space="preserve">Ecocardiografie + Doppler color                                 </t>
  </si>
  <si>
    <t xml:space="preserve">Ecocardiografie transesofagiană                                 </t>
  </si>
  <si>
    <t xml:space="preserve">CT craniu nativ                                                </t>
  </si>
  <si>
    <t xml:space="preserve">CT buco-maxilo-facial nativ                                                      </t>
  </si>
  <si>
    <t xml:space="preserve">CT regiune gât nativ                                            </t>
  </si>
  <si>
    <t xml:space="preserve">CT regiune toracică nativ                                      </t>
  </si>
  <si>
    <t xml:space="preserve">CT abdomen nativ                                               </t>
  </si>
  <si>
    <t xml:space="preserve">CT pelvis nativ                                                </t>
  </si>
  <si>
    <r>
      <t>CT coloană vertebrală nativ/segment</t>
    </r>
    <r>
      <rPr>
        <strike/>
        <sz val="8"/>
        <rFont val="Times New Roman"/>
        <family val="1"/>
      </rPr>
      <t xml:space="preserve">  </t>
    </r>
  </si>
  <si>
    <t xml:space="preserve">CT membre nativ/membru                                          </t>
  </si>
  <si>
    <t>CT mastoida</t>
  </si>
  <si>
    <t>CT sinusuri</t>
  </si>
  <si>
    <t xml:space="preserve">CT craniu nativ şi cu substanţă de contrast                    </t>
  </si>
  <si>
    <t>CT hipofiză cu substanță de contrast</t>
  </si>
  <si>
    <t xml:space="preserve">CT buco-maxilo-facial nativ şi cu substanţă de contrast                          </t>
  </si>
  <si>
    <t xml:space="preserve">CT regiune gât nativ şi cu substanţă de contrast               </t>
  </si>
  <si>
    <t xml:space="preserve">CT regiune toracică nativ şi cu substanţă de contrast          </t>
  </si>
  <si>
    <t xml:space="preserve">CT abdomen nativ şi cu substanţă de contrast administrată intravenos                                               </t>
  </si>
  <si>
    <t xml:space="preserve">CT pelvis nativ şi cu substanţă de contrast administrată  intravenos                                                            </t>
  </si>
  <si>
    <t xml:space="preserve">CT coloană vertebrală nativ şi cu substanţă de contrast    administrată intravenos/segment </t>
  </si>
  <si>
    <t xml:space="preserve">CT membre nativ şi cu substanţă de contrast administrată     intravenos/membru                                                     </t>
  </si>
  <si>
    <t xml:space="preserve">CT ureche internă                                               </t>
  </si>
  <si>
    <t xml:space="preserve">Uro CT                                                         </t>
  </si>
  <si>
    <t xml:space="preserve">Angiografie CT membre                                          </t>
  </si>
  <si>
    <t xml:space="preserve">Angiografie CT craniu                                          </t>
  </si>
  <si>
    <t xml:space="preserve">Angiografie CT regiune cervicală                               </t>
  </si>
  <si>
    <t xml:space="preserve">Angiografie CT torace                                          </t>
  </si>
  <si>
    <t xml:space="preserve">Angiografie CT abdomen                                         </t>
  </si>
  <si>
    <t xml:space="preserve">Angiografie CT pelvis                                           </t>
  </si>
  <si>
    <t xml:space="preserve">Angiocoronarografie CT                                         </t>
  </si>
  <si>
    <t xml:space="preserve">RMN cranio-cerebral nativ                                      </t>
  </si>
  <si>
    <t>RMN sinusuri</t>
  </si>
  <si>
    <t xml:space="preserve">RMN torace nativ                                                </t>
  </si>
  <si>
    <t xml:space="preserve">RMN gât nativ                                    </t>
  </si>
  <si>
    <t xml:space="preserve">RMN regiuni coloana vertebrală (cervicală, toracică,   lombosacrată) nativ                                                   </t>
  </si>
  <si>
    <t xml:space="preserve">RMN abdominal nativ                                             </t>
  </si>
  <si>
    <t xml:space="preserve">RMN pelvin nativ                                               </t>
  </si>
  <si>
    <t xml:space="preserve">RMN extremităţi nativ/segment (genunchi, cot, gleznă  etc.)                                                                 </t>
  </si>
  <si>
    <t xml:space="preserve">RMN umăr nativ                                                 </t>
  </si>
  <si>
    <t xml:space="preserve">RMN umăr nativ şi cu substanţă de contrast                     </t>
  </si>
  <si>
    <t xml:space="preserve">RMN torace nativ şi cu substanţă de contrast                   </t>
  </si>
  <si>
    <t xml:space="preserve">RMN regiune cervicală nativ şi cu substanţă de contrast        </t>
  </si>
  <si>
    <t xml:space="preserve">RMN cranio-cerebral nativ şi cu substanţă de contrast          </t>
  </si>
  <si>
    <t xml:space="preserve">RMN regiuni coloană vertebrală (cervicală, toracală,  lombosacrată) nativ şi cu substanţă de contrast                       </t>
  </si>
  <si>
    <t xml:space="preserve">RMN abdominal nativ şi cu substanţă de contrast                </t>
  </si>
  <si>
    <t xml:space="preserve">RMN pelvin nativ şi cu substanţă de contrast                   </t>
  </si>
  <si>
    <t xml:space="preserve">RMN extrem. nativ/seg. (genunchi, cot, gleznă etc.) cu  substanţă de contrast                                                 </t>
  </si>
  <si>
    <t xml:space="preserve">RMN cord nativ                                                 </t>
  </si>
  <si>
    <t xml:space="preserve">RMN cord cu substanţă de contrast                              </t>
  </si>
  <si>
    <t>RMN  hipofiză cu substanță de contrast</t>
  </si>
  <si>
    <t xml:space="preserve">Uro RMN cu substanţă de contrast                                </t>
  </si>
  <si>
    <t xml:space="preserve">Angiografia RMN trunchiuri supraaortice                        </t>
  </si>
  <si>
    <t xml:space="preserve">Angiografia RMN artere renale sau aortă                        </t>
  </si>
  <si>
    <t xml:space="preserve">Angiografie RMN /segment (craniu, abdomen, pelvis, membre  etc.)                                                                  </t>
  </si>
  <si>
    <t xml:space="preserve">Angiografia carotidiană cu substanţă de contrast               </t>
  </si>
  <si>
    <t>RMN abdominal cu substanță de contrast și colangio RMN</t>
  </si>
  <si>
    <t>Colangio RMN</t>
  </si>
  <si>
    <t xml:space="preserve">EKG*1)                                                            </t>
  </si>
  <si>
    <t xml:space="preserve">Holter TA                                                       </t>
  </si>
  <si>
    <t xml:space="preserve">Spirometrie*1)                                                  </t>
  </si>
  <si>
    <t xml:space="preserve">Spirograma + test farmacodinamic bronhomotor                     </t>
  </si>
  <si>
    <t xml:space="preserve">Peak-flowmetrie*1)                                               </t>
  </si>
  <si>
    <t xml:space="preserve">Electroencefalografia (EEG)                                     </t>
  </si>
  <si>
    <t xml:space="preserve">Electromiografie (EMG)                                          </t>
  </si>
  <si>
    <t xml:space="preserve">Testul de efort pentru evaluarea funcţiei respiratorii          </t>
  </si>
  <si>
    <t xml:space="preserve">Spirometrie de efort                                            </t>
  </si>
  <si>
    <t xml:space="preserve">Bronhospirometrie                                               </t>
  </si>
  <si>
    <t xml:space="preserve">Teste de provocare inhalatorii                                   </t>
  </si>
  <si>
    <t xml:space="preserve">Înregistrare ECG continuă ambulatorie, holter                   </t>
  </si>
  <si>
    <t xml:space="preserve">Scintigrafia renală                                            </t>
  </si>
  <si>
    <t xml:space="preserve">Scintigrafia cerebrală (scintigrafie SPECT perfuzie cerebrală - 30/90 min de la inj)                                      </t>
  </si>
  <si>
    <t xml:space="preserve">Studiu radioizotopic de perfuzie miocardică la efort (scintigrafie spect perfuzie miocardică efort)                        </t>
  </si>
  <si>
    <t xml:space="preserve">Studiu radioizotopic de perfuzie miocardică în repaus (scintigrafie spect perfuzie miocardică repaus)                       </t>
  </si>
  <si>
    <t xml:space="preserve">Studiu radioizotopic de perfuzie pulmonară/scintigrafie perfuzie pulmonară                                                    </t>
  </si>
  <si>
    <t xml:space="preserve">Scintigrafia osoasă localizată                                  </t>
  </si>
  <si>
    <t xml:space="preserve">Scintigrafia osoasă completă                                   </t>
  </si>
  <si>
    <t xml:space="preserve">Scintigrafia hepatobiliară                                     </t>
  </si>
  <si>
    <t xml:space="preserve">Scintigrafia tiroidiană                                        </t>
  </si>
  <si>
    <t xml:space="preserve">Scintigrafia paratiroidiană                                    </t>
  </si>
  <si>
    <t>TOTAL</t>
  </si>
  <si>
    <t xml:space="preserve"> - d.c. total laboratoare:</t>
  </si>
  <si>
    <t xml:space="preserve"> - d.c. total radiologie si imagistica medicala</t>
  </si>
  <si>
    <t>Necesar 2015</t>
  </si>
  <si>
    <t>Realizat 2013</t>
  </si>
  <si>
    <t>Realizat 2014</t>
  </si>
  <si>
    <r>
      <t xml:space="preserve">Creatinină serică *1), </t>
    </r>
    <r>
      <rPr>
        <b/>
        <sz val="8"/>
        <rFont val="Times New Roman"/>
        <family val="1"/>
      </rPr>
      <t>**)</t>
    </r>
  </si>
  <si>
    <t>Valoare necesar 2015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</si>
</sst>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9">
    <font>
      <sz val="10"/>
      <name val="Arial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trike/>
      <sz val="8"/>
      <name val="Times New Roman"/>
      <family val="1"/>
    </font>
    <font>
      <sz val="8"/>
      <name val="Arial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 vertical="top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 indent="4"/>
    </xf>
    <xf numFmtId="0" fontId="5" fillId="0" borderId="4" xfId="0" applyFont="1" applyBorder="1" applyAlignment="1">
      <alignment horizontal="left" vertical="top" wrapText="1" indent="4"/>
    </xf>
    <xf numFmtId="0" fontId="4" fillId="0" borderId="4" xfId="0" applyFont="1" applyBorder="1" applyAlignment="1">
      <alignment horizontal="justify"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 textRotation="90" wrapText="1"/>
    </xf>
    <xf numFmtId="3" fontId="3" fillId="2" borderId="11" xfId="0" applyNumberFormat="1" applyFont="1" applyFill="1" applyBorder="1" applyAlignment="1">
      <alignment horizontal="center" vertical="center" textRotation="90" wrapText="1"/>
    </xf>
    <xf numFmtId="4" fontId="3" fillId="2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2" borderId="9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 wrapText="1"/>
      <protection/>
    </xf>
    <xf numFmtId="0" fontId="4" fillId="2" borderId="1" xfId="0" applyFont="1" applyFill="1" applyBorder="1" applyAlignment="1" applyProtection="1">
      <alignment wrapText="1"/>
      <protection/>
    </xf>
    <xf numFmtId="49" fontId="4" fillId="2" borderId="4" xfId="0" applyNumberFormat="1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 wrapText="1"/>
      <protection/>
    </xf>
    <xf numFmtId="0" fontId="4" fillId="2" borderId="4" xfId="0" applyFont="1" applyFill="1" applyBorder="1" applyAlignment="1" applyProtection="1">
      <alignment wrapText="1"/>
      <protection/>
    </xf>
    <xf numFmtId="0" fontId="4" fillId="2" borderId="4" xfId="0" applyFont="1" applyFill="1" applyBorder="1" applyAlignment="1" applyProtection="1">
      <alignment horizontal="left" vertical="center" wrapText="1"/>
      <protection/>
    </xf>
    <xf numFmtId="0" fontId="4" fillId="2" borderId="4" xfId="0" applyFont="1" applyFill="1" applyBorder="1" applyAlignment="1" applyProtection="1">
      <alignment horizontal="left" vertical="center" wrapText="1"/>
      <protection/>
    </xf>
    <xf numFmtId="0" fontId="4" fillId="2" borderId="4" xfId="0" applyFont="1" applyFill="1" applyBorder="1" applyAlignment="1" applyProtection="1">
      <alignment horizontal="right" vertical="center" wrapText="1"/>
      <protection/>
    </xf>
    <xf numFmtId="49" fontId="4" fillId="2" borderId="7" xfId="0" applyNumberFormat="1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 wrapText="1"/>
      <protection/>
    </xf>
    <xf numFmtId="0" fontId="4" fillId="2" borderId="7" xfId="0" applyFont="1" applyFill="1" applyBorder="1" applyAlignment="1" applyProtection="1">
      <alignment wrapText="1"/>
      <protection/>
    </xf>
    <xf numFmtId="0" fontId="4" fillId="0" borderId="1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4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1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4" fillId="0" borderId="4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4" fontId="4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workbookViewId="0" topLeftCell="A90">
      <selection activeCell="F236" sqref="F236"/>
    </sheetView>
  </sheetViews>
  <sheetFormatPr defaultColWidth="9.140625" defaultRowHeight="12.75"/>
  <cols>
    <col min="1" max="1" width="4.8515625" style="27" customWidth="1"/>
    <col min="2" max="2" width="8.00390625" style="27" customWidth="1"/>
    <col min="3" max="3" width="61.140625" style="27" customWidth="1"/>
    <col min="4" max="4" width="7.8515625" style="27" customWidth="1"/>
    <col min="5" max="7" width="7.421875" style="27" customWidth="1"/>
    <col min="8" max="8" width="10.00390625" style="28" customWidth="1"/>
    <col min="9" max="16384" width="9.140625" style="27" customWidth="1"/>
  </cols>
  <sheetData>
    <row r="1" spans="1:2" ht="11.25">
      <c r="A1" s="26"/>
      <c r="B1" s="26" t="s">
        <v>0</v>
      </c>
    </row>
    <row r="2" spans="1:8" ht="30.75" customHeight="1">
      <c r="A2" s="26"/>
      <c r="B2" s="26"/>
      <c r="C2" s="60" t="s">
        <v>1</v>
      </c>
      <c r="D2" s="60"/>
      <c r="E2" s="60"/>
      <c r="F2" s="60"/>
      <c r="G2" s="60"/>
      <c r="H2" s="60"/>
    </row>
    <row r="3" spans="1:8" ht="12" thickBot="1">
      <c r="A3" s="26"/>
      <c r="B3" s="26"/>
      <c r="C3" s="60"/>
      <c r="D3" s="60"/>
      <c r="E3" s="60"/>
      <c r="F3" s="60"/>
      <c r="G3" s="60"/>
      <c r="H3" s="60"/>
    </row>
    <row r="4" spans="1:8" ht="60.75" customHeight="1" thickBot="1">
      <c r="A4" s="20" t="s">
        <v>2</v>
      </c>
      <c r="B4" s="21" t="s">
        <v>3</v>
      </c>
      <c r="C4" s="22" t="s">
        <v>4</v>
      </c>
      <c r="D4" s="23" t="s">
        <v>280</v>
      </c>
      <c r="E4" s="23" t="s">
        <v>281</v>
      </c>
      <c r="F4" s="23" t="s">
        <v>279</v>
      </c>
      <c r="G4" s="24" t="s">
        <v>5</v>
      </c>
      <c r="H4" s="25" t="s">
        <v>283</v>
      </c>
    </row>
    <row r="5" spans="1:8" ht="27" customHeight="1">
      <c r="A5" s="29">
        <v>1</v>
      </c>
      <c r="B5" s="30">
        <v>2.6001</v>
      </c>
      <c r="C5" s="31" t="s">
        <v>6</v>
      </c>
      <c r="D5" s="32">
        <v>16987</v>
      </c>
      <c r="E5" s="32">
        <f>16487+9653</f>
        <v>26140</v>
      </c>
      <c r="F5" s="32">
        <f>E5*2</f>
        <v>52280</v>
      </c>
      <c r="G5" s="1">
        <v>14.01</v>
      </c>
      <c r="H5" s="2">
        <f>F5*G5</f>
        <v>732442.8</v>
      </c>
    </row>
    <row r="6" spans="1:8" ht="11.25">
      <c r="A6" s="3">
        <f>A5+1</f>
        <v>2</v>
      </c>
      <c r="B6" s="33">
        <v>2.6002</v>
      </c>
      <c r="C6" s="34" t="s">
        <v>7</v>
      </c>
      <c r="D6" s="35"/>
      <c r="E6" s="35">
        <v>65</v>
      </c>
      <c r="F6" s="35">
        <f>E6*2</f>
        <v>130</v>
      </c>
      <c r="G6" s="4">
        <v>5.62</v>
      </c>
      <c r="H6" s="5">
        <f aca="true" t="shared" si="0" ref="H6:H69">F6*G6</f>
        <v>730.6</v>
      </c>
    </row>
    <row r="7" spans="1:8" ht="11.25">
      <c r="A7" s="3">
        <f aca="true" t="shared" si="1" ref="A7:A70">A6+1</f>
        <v>3</v>
      </c>
      <c r="B7" s="33">
        <v>2.6003</v>
      </c>
      <c r="C7" s="34" t="s">
        <v>8</v>
      </c>
      <c r="D7" s="35">
        <v>104</v>
      </c>
      <c r="E7" s="35">
        <f>125+90</f>
        <v>215</v>
      </c>
      <c r="F7" s="35">
        <f aca="true" t="shared" si="2" ref="F7:F70">E7*2</f>
        <v>430</v>
      </c>
      <c r="G7" s="4">
        <v>18.62</v>
      </c>
      <c r="H7" s="5">
        <f t="shared" si="0"/>
        <v>8006.6</v>
      </c>
    </row>
    <row r="8" spans="1:8" ht="11.25">
      <c r="A8" s="3">
        <f t="shared" si="1"/>
        <v>4</v>
      </c>
      <c r="B8" s="33" t="s">
        <v>9</v>
      </c>
      <c r="C8" s="34" t="s">
        <v>10</v>
      </c>
      <c r="D8" s="35">
        <v>10687</v>
      </c>
      <c r="E8" s="35">
        <f>10317+6403</f>
        <v>16720</v>
      </c>
      <c r="F8" s="35">
        <f t="shared" si="2"/>
        <v>33440</v>
      </c>
      <c r="G8" s="4">
        <v>2.63</v>
      </c>
      <c r="H8" s="5">
        <f t="shared" si="0"/>
        <v>87947.2</v>
      </c>
    </row>
    <row r="9" spans="1:8" ht="11.25">
      <c r="A9" s="3">
        <f t="shared" si="1"/>
        <v>5</v>
      </c>
      <c r="B9" s="33" t="s">
        <v>11</v>
      </c>
      <c r="C9" s="34" t="s">
        <v>12</v>
      </c>
      <c r="D9" s="35">
        <v>301</v>
      </c>
      <c r="E9" s="35">
        <f>293+127</f>
        <v>420</v>
      </c>
      <c r="F9" s="35">
        <f t="shared" si="2"/>
        <v>840</v>
      </c>
      <c r="G9" s="4">
        <v>7.54</v>
      </c>
      <c r="H9" s="5">
        <f t="shared" si="0"/>
        <v>6333.6</v>
      </c>
    </row>
    <row r="10" spans="1:8" ht="11.25">
      <c r="A10" s="3">
        <f t="shared" si="1"/>
        <v>6</v>
      </c>
      <c r="B10" s="33" t="s">
        <v>13</v>
      </c>
      <c r="C10" s="34" t="s">
        <v>14</v>
      </c>
      <c r="D10" s="35">
        <v>836</v>
      </c>
      <c r="E10" s="35">
        <f>614+391</f>
        <v>1005</v>
      </c>
      <c r="F10" s="35">
        <f t="shared" si="2"/>
        <v>2010</v>
      </c>
      <c r="G10" s="4">
        <v>7.88</v>
      </c>
      <c r="H10" s="5">
        <f t="shared" si="0"/>
        <v>15838.8</v>
      </c>
    </row>
    <row r="11" spans="1:8" ht="11.25">
      <c r="A11" s="3">
        <f t="shared" si="1"/>
        <v>7</v>
      </c>
      <c r="B11" s="33">
        <v>2.6059</v>
      </c>
      <c r="C11" s="34" t="s">
        <v>15</v>
      </c>
      <c r="D11" s="35">
        <v>13</v>
      </c>
      <c r="E11" s="35">
        <v>7</v>
      </c>
      <c r="F11" s="35">
        <f t="shared" si="2"/>
        <v>14</v>
      </c>
      <c r="G11" s="4">
        <v>7.54</v>
      </c>
      <c r="H11" s="5">
        <f t="shared" si="0"/>
        <v>105.56</v>
      </c>
    </row>
    <row r="12" spans="1:8" ht="11.25">
      <c r="A12" s="3">
        <f t="shared" si="1"/>
        <v>8</v>
      </c>
      <c r="B12" s="33">
        <v>2.6101</v>
      </c>
      <c r="C12" s="36" t="s">
        <v>16</v>
      </c>
      <c r="D12" s="37">
        <f>2757+2368</f>
        <v>5125</v>
      </c>
      <c r="E12" s="38">
        <f>2864+1624+1341</f>
        <v>5829</v>
      </c>
      <c r="F12" s="35">
        <f t="shared" si="2"/>
        <v>11658</v>
      </c>
      <c r="G12" s="4">
        <v>14.68</v>
      </c>
      <c r="H12" s="5">
        <f t="shared" si="0"/>
        <v>171139.44</v>
      </c>
    </row>
    <row r="13" spans="1:8" ht="11.25">
      <c r="A13" s="3">
        <f t="shared" si="1"/>
        <v>9</v>
      </c>
      <c r="B13" s="33">
        <v>2.6102</v>
      </c>
      <c r="C13" s="34" t="s">
        <v>17</v>
      </c>
      <c r="D13" s="35">
        <v>33</v>
      </c>
      <c r="E13" s="35">
        <f>4+21</f>
        <v>25</v>
      </c>
      <c r="F13" s="35">
        <f t="shared" si="2"/>
        <v>50</v>
      </c>
      <c r="G13" s="4">
        <v>12.3</v>
      </c>
      <c r="H13" s="5">
        <f t="shared" si="0"/>
        <v>615</v>
      </c>
    </row>
    <row r="14" spans="1:8" ht="11.25">
      <c r="A14" s="3">
        <f t="shared" si="1"/>
        <v>10</v>
      </c>
      <c r="B14" s="33">
        <v>2.6103</v>
      </c>
      <c r="C14" s="34" t="s">
        <v>18</v>
      </c>
      <c r="D14" s="35">
        <v>3065</v>
      </c>
      <c r="E14" s="35">
        <f>1645+2058</f>
        <v>3703</v>
      </c>
      <c r="F14" s="35">
        <f t="shared" si="2"/>
        <v>7406</v>
      </c>
      <c r="G14" s="4">
        <v>13.68</v>
      </c>
      <c r="H14" s="5">
        <f t="shared" si="0"/>
        <v>101314.08</v>
      </c>
    </row>
    <row r="15" spans="1:8" ht="12.75" customHeight="1">
      <c r="A15" s="3">
        <f t="shared" si="1"/>
        <v>11</v>
      </c>
      <c r="B15" s="33">
        <v>2.1002</v>
      </c>
      <c r="C15" s="34" t="s">
        <v>19</v>
      </c>
      <c r="D15" s="35">
        <v>191</v>
      </c>
      <c r="E15" s="35">
        <v>48</v>
      </c>
      <c r="F15" s="35">
        <f t="shared" si="2"/>
        <v>96</v>
      </c>
      <c r="G15" s="4">
        <v>7.04</v>
      </c>
      <c r="H15" s="5">
        <f t="shared" si="0"/>
        <v>675.84</v>
      </c>
    </row>
    <row r="16" spans="1:8" ht="11.25">
      <c r="A16" s="3">
        <f t="shared" si="1"/>
        <v>12</v>
      </c>
      <c r="B16" s="33">
        <v>2.1003</v>
      </c>
      <c r="C16" s="34" t="s">
        <v>20</v>
      </c>
      <c r="D16" s="35">
        <v>64</v>
      </c>
      <c r="E16" s="35">
        <v>45</v>
      </c>
      <c r="F16" s="35">
        <f t="shared" si="2"/>
        <v>90</v>
      </c>
      <c r="G16" s="4">
        <v>15.2</v>
      </c>
      <c r="H16" s="5">
        <f t="shared" si="0"/>
        <v>1368</v>
      </c>
    </row>
    <row r="17" spans="1:8" ht="11.25">
      <c r="A17" s="3">
        <f t="shared" si="1"/>
        <v>13</v>
      </c>
      <c r="B17" s="33">
        <v>2.10063</v>
      </c>
      <c r="C17" s="34" t="s">
        <v>21</v>
      </c>
      <c r="D17" s="35"/>
      <c r="E17" s="35">
        <v>48</v>
      </c>
      <c r="F17" s="35">
        <f t="shared" si="2"/>
        <v>96</v>
      </c>
      <c r="G17" s="4">
        <v>40</v>
      </c>
      <c r="H17" s="5">
        <f t="shared" si="0"/>
        <v>3840</v>
      </c>
    </row>
    <row r="18" spans="1:8" ht="11.25">
      <c r="A18" s="3">
        <f t="shared" si="1"/>
        <v>14</v>
      </c>
      <c r="B18" s="33">
        <v>2.1011</v>
      </c>
      <c r="C18" s="34" t="s">
        <v>22</v>
      </c>
      <c r="D18" s="35">
        <v>9244</v>
      </c>
      <c r="E18" s="35">
        <f>8450+5269</f>
        <v>13719</v>
      </c>
      <c r="F18" s="35">
        <f t="shared" si="2"/>
        <v>27438</v>
      </c>
      <c r="G18" s="4">
        <v>5.86</v>
      </c>
      <c r="H18" s="5">
        <f t="shared" si="0"/>
        <v>160786.68000000002</v>
      </c>
    </row>
    <row r="19" spans="1:8" ht="11.25">
      <c r="A19" s="3">
        <f t="shared" si="1"/>
        <v>15</v>
      </c>
      <c r="B19" s="33">
        <v>2.1012</v>
      </c>
      <c r="C19" s="34" t="s">
        <v>23</v>
      </c>
      <c r="D19" s="35">
        <v>4999</v>
      </c>
      <c r="E19" s="35">
        <f>6042+3345</f>
        <v>9387</v>
      </c>
      <c r="F19" s="35">
        <f t="shared" si="2"/>
        <v>18774</v>
      </c>
      <c r="G19" s="4">
        <v>5.86</v>
      </c>
      <c r="H19" s="5">
        <f t="shared" si="0"/>
        <v>110015.64</v>
      </c>
    </row>
    <row r="20" spans="1:8" ht="11.25">
      <c r="A20" s="3">
        <f t="shared" si="1"/>
        <v>16</v>
      </c>
      <c r="B20" s="33">
        <v>2.1014</v>
      </c>
      <c r="C20" s="34" t="s">
        <v>282</v>
      </c>
      <c r="D20" s="35">
        <v>12923</v>
      </c>
      <c r="E20" s="35">
        <f>12386+7424</f>
        <v>19810</v>
      </c>
      <c r="F20" s="35">
        <f t="shared" si="2"/>
        <v>39620</v>
      </c>
      <c r="G20" s="4">
        <v>5.92</v>
      </c>
      <c r="H20" s="5">
        <f t="shared" si="0"/>
        <v>234550.4</v>
      </c>
    </row>
    <row r="21" spans="1:8" ht="11.25">
      <c r="A21" s="3">
        <f t="shared" si="1"/>
        <v>17</v>
      </c>
      <c r="B21" s="33">
        <v>2.1015</v>
      </c>
      <c r="C21" s="34" t="s">
        <v>24</v>
      </c>
      <c r="D21" s="35">
        <v>905</v>
      </c>
      <c r="E21" s="35">
        <v>1239</v>
      </c>
      <c r="F21" s="35">
        <f t="shared" si="2"/>
        <v>2478</v>
      </c>
      <c r="G21" s="4">
        <v>5.86</v>
      </c>
      <c r="H21" s="5">
        <f t="shared" si="0"/>
        <v>14521.08</v>
      </c>
    </row>
    <row r="22" spans="1:8" ht="11.25">
      <c r="A22" s="3">
        <f t="shared" si="1"/>
        <v>18</v>
      </c>
      <c r="B22" s="33">
        <v>2.1016</v>
      </c>
      <c r="C22" s="34" t="s">
        <v>25</v>
      </c>
      <c r="D22" s="35">
        <v>901</v>
      </c>
      <c r="E22" s="35">
        <v>1141</v>
      </c>
      <c r="F22" s="35">
        <f t="shared" si="2"/>
        <v>2282</v>
      </c>
      <c r="G22" s="4">
        <v>5.86</v>
      </c>
      <c r="H22" s="5">
        <f t="shared" si="0"/>
        <v>13372.52</v>
      </c>
    </row>
    <row r="23" spans="1:8" ht="11.25">
      <c r="A23" s="3">
        <f t="shared" si="1"/>
        <v>19</v>
      </c>
      <c r="B23" s="33" t="s">
        <v>26</v>
      </c>
      <c r="C23" s="34" t="s">
        <v>27</v>
      </c>
      <c r="D23" s="35">
        <v>17724</v>
      </c>
      <c r="E23" s="35">
        <f>15698+9772</f>
        <v>25470</v>
      </c>
      <c r="F23" s="35">
        <f t="shared" si="2"/>
        <v>50940</v>
      </c>
      <c r="G23" s="4">
        <v>5.74</v>
      </c>
      <c r="H23" s="5">
        <f t="shared" si="0"/>
        <v>292395.60000000003</v>
      </c>
    </row>
    <row r="24" spans="1:8" ht="11.25">
      <c r="A24" s="3">
        <f t="shared" si="1"/>
        <v>20</v>
      </c>
      <c r="B24" s="33">
        <v>2.10303</v>
      </c>
      <c r="C24" s="34" t="s">
        <v>28</v>
      </c>
      <c r="D24" s="35">
        <v>13474</v>
      </c>
      <c r="E24" s="35">
        <f>12619+7709</f>
        <v>20328</v>
      </c>
      <c r="F24" s="35">
        <f t="shared" si="2"/>
        <v>40656</v>
      </c>
      <c r="G24" s="4">
        <v>5.74</v>
      </c>
      <c r="H24" s="5">
        <f t="shared" si="0"/>
        <v>233365.44</v>
      </c>
    </row>
    <row r="25" spans="1:8" ht="11.25">
      <c r="A25" s="3">
        <f t="shared" si="1"/>
        <v>21</v>
      </c>
      <c r="B25" s="33">
        <v>2.10304</v>
      </c>
      <c r="C25" s="34" t="s">
        <v>29</v>
      </c>
      <c r="D25" s="35">
        <v>5859</v>
      </c>
      <c r="E25" s="35">
        <f>6198+3459</f>
        <v>9657</v>
      </c>
      <c r="F25" s="35">
        <f t="shared" si="2"/>
        <v>19314</v>
      </c>
      <c r="G25" s="4">
        <v>8.19</v>
      </c>
      <c r="H25" s="5">
        <f t="shared" si="0"/>
        <v>158181.66</v>
      </c>
    </row>
    <row r="26" spans="1:8" ht="11.25">
      <c r="A26" s="3">
        <f t="shared" si="1"/>
        <v>22</v>
      </c>
      <c r="B26" s="33">
        <v>2.10305</v>
      </c>
      <c r="C26" s="34" t="s">
        <v>30</v>
      </c>
      <c r="D26" s="35">
        <v>1679</v>
      </c>
      <c r="E26" s="35">
        <f>2602+883</f>
        <v>3485</v>
      </c>
      <c r="F26" s="35">
        <f t="shared" si="2"/>
        <v>6970</v>
      </c>
      <c r="G26" s="4">
        <v>7.69</v>
      </c>
      <c r="H26" s="5">
        <f t="shared" si="0"/>
        <v>53599.3</v>
      </c>
    </row>
    <row r="27" spans="1:8" ht="11.25">
      <c r="A27" s="3">
        <f t="shared" si="1"/>
        <v>23</v>
      </c>
      <c r="B27" s="33">
        <v>2.10306</v>
      </c>
      <c r="C27" s="34" t="s">
        <v>31</v>
      </c>
      <c r="D27" s="35">
        <v>12893</v>
      </c>
      <c r="E27" s="35">
        <f>12063+7389</f>
        <v>19452</v>
      </c>
      <c r="F27" s="35">
        <f t="shared" si="2"/>
        <v>38904</v>
      </c>
      <c r="G27" s="4">
        <v>7.04</v>
      </c>
      <c r="H27" s="5">
        <f t="shared" si="0"/>
        <v>273884.16</v>
      </c>
    </row>
    <row r="28" spans="1:8" ht="11.25">
      <c r="A28" s="3">
        <f t="shared" si="1"/>
        <v>24</v>
      </c>
      <c r="B28" s="33">
        <v>2.10402</v>
      </c>
      <c r="C28" s="34" t="s">
        <v>32</v>
      </c>
      <c r="D28" s="35">
        <v>15914</v>
      </c>
      <c r="E28" s="35">
        <f>14547+8982</f>
        <v>23529</v>
      </c>
      <c r="F28" s="35">
        <f t="shared" si="2"/>
        <v>47058</v>
      </c>
      <c r="G28" s="4">
        <v>5.86</v>
      </c>
      <c r="H28" s="5">
        <f t="shared" si="0"/>
        <v>275759.88</v>
      </c>
    </row>
    <row r="29" spans="1:8" ht="11.25">
      <c r="A29" s="3">
        <f t="shared" si="1"/>
        <v>25</v>
      </c>
      <c r="B29" s="33">
        <v>2.10403</v>
      </c>
      <c r="C29" s="34" t="s">
        <v>33</v>
      </c>
      <c r="D29" s="35">
        <v>15613</v>
      </c>
      <c r="E29" s="35">
        <f>14222+8771</f>
        <v>22993</v>
      </c>
      <c r="F29" s="35">
        <f t="shared" si="2"/>
        <v>45986</v>
      </c>
      <c r="G29" s="4">
        <v>5.83</v>
      </c>
      <c r="H29" s="5">
        <f t="shared" si="0"/>
        <v>268098.38</v>
      </c>
    </row>
    <row r="30" spans="1:8" ht="11.25">
      <c r="A30" s="3">
        <f t="shared" si="1"/>
        <v>26</v>
      </c>
      <c r="B30" s="33">
        <v>2.10404</v>
      </c>
      <c r="C30" s="34" t="s">
        <v>34</v>
      </c>
      <c r="D30" s="35"/>
      <c r="E30" s="35">
        <v>1</v>
      </c>
      <c r="F30" s="35">
        <f t="shared" si="2"/>
        <v>2</v>
      </c>
      <c r="G30" s="4">
        <v>10</v>
      </c>
      <c r="H30" s="5">
        <f t="shared" si="0"/>
        <v>20</v>
      </c>
    </row>
    <row r="31" spans="1:8" ht="11.25">
      <c r="A31" s="3">
        <f t="shared" si="1"/>
        <v>27</v>
      </c>
      <c r="B31" s="33">
        <v>2.10406</v>
      </c>
      <c r="C31" s="34" t="s">
        <v>35</v>
      </c>
      <c r="D31" s="35">
        <v>1035</v>
      </c>
      <c r="E31" s="35">
        <f>491+456</f>
        <v>947</v>
      </c>
      <c r="F31" s="35">
        <f t="shared" si="2"/>
        <v>1894</v>
      </c>
      <c r="G31" s="4">
        <v>7.99</v>
      </c>
      <c r="H31" s="5">
        <f t="shared" si="0"/>
        <v>15133.060000000001</v>
      </c>
    </row>
    <row r="32" spans="1:8" ht="11.25">
      <c r="A32" s="3">
        <f t="shared" si="1"/>
        <v>28</v>
      </c>
      <c r="B32" s="33">
        <v>2.10409</v>
      </c>
      <c r="C32" s="34" t="s">
        <v>36</v>
      </c>
      <c r="D32" s="35">
        <v>1775</v>
      </c>
      <c r="E32" s="35">
        <f>1327+957</f>
        <v>2284</v>
      </c>
      <c r="F32" s="35">
        <f t="shared" si="2"/>
        <v>4568</v>
      </c>
      <c r="G32" s="4">
        <v>7.79</v>
      </c>
      <c r="H32" s="5">
        <f t="shared" si="0"/>
        <v>35584.72</v>
      </c>
    </row>
    <row r="33" spans="1:8" ht="11.25">
      <c r="A33" s="3">
        <f t="shared" si="1"/>
        <v>29</v>
      </c>
      <c r="B33" s="33" t="s">
        <v>37</v>
      </c>
      <c r="C33" s="34" t="s">
        <v>38</v>
      </c>
      <c r="D33" s="35"/>
      <c r="E33" s="35">
        <v>766</v>
      </c>
      <c r="F33" s="35">
        <f t="shared" si="2"/>
        <v>1532</v>
      </c>
      <c r="G33" s="4">
        <v>10</v>
      </c>
      <c r="H33" s="5">
        <f t="shared" si="0"/>
        <v>15320</v>
      </c>
    </row>
    <row r="34" spans="1:8" ht="11.25">
      <c r="A34" s="3">
        <f t="shared" si="1"/>
        <v>30</v>
      </c>
      <c r="B34" s="33">
        <v>2.10501</v>
      </c>
      <c r="C34" s="34" t="s">
        <v>39</v>
      </c>
      <c r="D34" s="35"/>
      <c r="E34" s="35">
        <v>897</v>
      </c>
      <c r="F34" s="35">
        <f t="shared" si="2"/>
        <v>1794</v>
      </c>
      <c r="G34" s="4">
        <v>11</v>
      </c>
      <c r="H34" s="5">
        <f t="shared" si="0"/>
        <v>19734</v>
      </c>
    </row>
    <row r="35" spans="1:8" ht="11.25">
      <c r="A35" s="3">
        <f t="shared" si="1"/>
        <v>31</v>
      </c>
      <c r="B35" s="33">
        <v>2.10503</v>
      </c>
      <c r="C35" s="34" t="s">
        <v>40</v>
      </c>
      <c r="D35" s="35">
        <v>6523</v>
      </c>
      <c r="E35" s="35">
        <f>6115+3511</f>
        <v>9626</v>
      </c>
      <c r="F35" s="35">
        <f t="shared" si="2"/>
        <v>19252</v>
      </c>
      <c r="G35" s="4">
        <v>5.37</v>
      </c>
      <c r="H35" s="5">
        <f t="shared" si="0"/>
        <v>103383.24</v>
      </c>
    </row>
    <row r="36" spans="1:8" ht="11.25">
      <c r="A36" s="3">
        <f t="shared" si="1"/>
        <v>32</v>
      </c>
      <c r="B36" s="33">
        <v>2.10504</v>
      </c>
      <c r="C36" s="34" t="s">
        <v>41</v>
      </c>
      <c r="D36" s="35">
        <v>342</v>
      </c>
      <c r="E36" s="35">
        <f>437+176</f>
        <v>613</v>
      </c>
      <c r="F36" s="35">
        <f t="shared" si="2"/>
        <v>1226</v>
      </c>
      <c r="G36" s="4">
        <v>7.88</v>
      </c>
      <c r="H36" s="5">
        <f t="shared" si="0"/>
        <v>9660.88</v>
      </c>
    </row>
    <row r="37" spans="1:8" ht="11.25">
      <c r="A37" s="3">
        <f t="shared" si="1"/>
        <v>33</v>
      </c>
      <c r="B37" s="33">
        <v>2.10505</v>
      </c>
      <c r="C37" s="34" t="s">
        <v>42</v>
      </c>
      <c r="D37" s="35">
        <v>6281</v>
      </c>
      <c r="E37" s="35">
        <f>5820+3415</f>
        <v>9235</v>
      </c>
      <c r="F37" s="35">
        <f t="shared" si="2"/>
        <v>18470</v>
      </c>
      <c r="G37" s="4">
        <v>5.37</v>
      </c>
      <c r="H37" s="5">
        <f t="shared" si="0"/>
        <v>99183.90000000001</v>
      </c>
    </row>
    <row r="38" spans="1:8" ht="11.25">
      <c r="A38" s="3">
        <f t="shared" si="1"/>
        <v>34</v>
      </c>
      <c r="B38" s="33">
        <v>2.10506</v>
      </c>
      <c r="C38" s="34" t="s">
        <v>43</v>
      </c>
      <c r="D38" s="35">
        <v>2578</v>
      </c>
      <c r="E38" s="35">
        <f>2855+1560</f>
        <v>4415</v>
      </c>
      <c r="F38" s="35">
        <f t="shared" si="2"/>
        <v>8830</v>
      </c>
      <c r="G38" s="4">
        <v>7.1</v>
      </c>
      <c r="H38" s="5">
        <f t="shared" si="0"/>
        <v>62693</v>
      </c>
    </row>
    <row r="39" spans="1:8" ht="11.25">
      <c r="A39" s="3">
        <f t="shared" si="1"/>
        <v>35</v>
      </c>
      <c r="B39" s="33">
        <v>2.10507</v>
      </c>
      <c r="C39" s="34" t="s">
        <v>44</v>
      </c>
      <c r="D39" s="35"/>
      <c r="E39" s="35">
        <v>59</v>
      </c>
      <c r="F39" s="35">
        <f t="shared" si="2"/>
        <v>118</v>
      </c>
      <c r="G39" s="4">
        <v>13</v>
      </c>
      <c r="H39" s="5">
        <f t="shared" si="0"/>
        <v>1534</v>
      </c>
    </row>
    <row r="40" spans="1:8" ht="11.25">
      <c r="A40" s="3">
        <f t="shared" si="1"/>
        <v>36</v>
      </c>
      <c r="B40" s="33" t="s">
        <v>45</v>
      </c>
      <c r="C40" s="34" t="s">
        <v>46</v>
      </c>
      <c r="D40" s="35">
        <v>15042</v>
      </c>
      <c r="E40" s="35">
        <f>13975+8638</f>
        <v>22613</v>
      </c>
      <c r="F40" s="35">
        <f t="shared" si="2"/>
        <v>45226</v>
      </c>
      <c r="G40" s="4">
        <v>9.34</v>
      </c>
      <c r="H40" s="5">
        <f t="shared" si="0"/>
        <v>422410.83999999997</v>
      </c>
    </row>
    <row r="41" spans="1:8" ht="11.25">
      <c r="A41" s="3">
        <f t="shared" si="1"/>
        <v>37</v>
      </c>
      <c r="B41" s="33">
        <v>2.2604</v>
      </c>
      <c r="C41" s="34" t="s">
        <v>47</v>
      </c>
      <c r="D41" s="35">
        <v>8</v>
      </c>
      <c r="E41" s="35">
        <f>3+29</f>
        <v>32</v>
      </c>
      <c r="F41" s="35">
        <f t="shared" si="2"/>
        <v>64</v>
      </c>
      <c r="G41" s="4">
        <v>5.37</v>
      </c>
      <c r="H41" s="5">
        <f t="shared" si="0"/>
        <v>343.68</v>
      </c>
    </row>
    <row r="42" spans="1:8" ht="11.25">
      <c r="A42" s="3">
        <f t="shared" si="1"/>
        <v>38</v>
      </c>
      <c r="B42" s="33">
        <v>2.2612</v>
      </c>
      <c r="C42" s="34" t="s">
        <v>48</v>
      </c>
      <c r="D42" s="35"/>
      <c r="E42" s="35">
        <v>8</v>
      </c>
      <c r="F42" s="35">
        <f t="shared" si="2"/>
        <v>16</v>
      </c>
      <c r="G42" s="4">
        <v>22</v>
      </c>
      <c r="H42" s="5">
        <f t="shared" si="0"/>
        <v>352</v>
      </c>
    </row>
    <row r="43" spans="1:8" ht="11.25">
      <c r="A43" s="3">
        <f t="shared" si="1"/>
        <v>39</v>
      </c>
      <c r="B43" s="33">
        <v>2.2622</v>
      </c>
      <c r="C43" s="34" t="s">
        <v>49</v>
      </c>
      <c r="D43" s="35">
        <v>47</v>
      </c>
      <c r="E43" s="35">
        <f>24+39</f>
        <v>63</v>
      </c>
      <c r="F43" s="35">
        <f t="shared" si="2"/>
        <v>126</v>
      </c>
      <c r="G43" s="4">
        <v>5.37</v>
      </c>
      <c r="H43" s="5">
        <f t="shared" si="0"/>
        <v>676.62</v>
      </c>
    </row>
    <row r="44" spans="1:8" ht="11.25">
      <c r="A44" s="3">
        <f t="shared" si="1"/>
        <v>40</v>
      </c>
      <c r="B44" s="33">
        <v>2.2623</v>
      </c>
      <c r="C44" s="34" t="s">
        <v>50</v>
      </c>
      <c r="D44" s="35"/>
      <c r="E44" s="35">
        <v>3</v>
      </c>
      <c r="F44" s="35">
        <f t="shared" si="2"/>
        <v>6</v>
      </c>
      <c r="G44" s="4">
        <v>8</v>
      </c>
      <c r="H44" s="5">
        <f t="shared" si="0"/>
        <v>48</v>
      </c>
    </row>
    <row r="45" spans="1:8" ht="13.5" customHeight="1">
      <c r="A45" s="3">
        <f t="shared" si="1"/>
        <v>41</v>
      </c>
      <c r="B45" s="33" t="s">
        <v>51</v>
      </c>
      <c r="C45" s="34" t="s">
        <v>52</v>
      </c>
      <c r="D45" s="35">
        <v>1466</v>
      </c>
      <c r="E45" s="35">
        <f>3167+1584</f>
        <v>4751</v>
      </c>
      <c r="F45" s="35">
        <f t="shared" si="2"/>
        <v>9502</v>
      </c>
      <c r="G45" s="4">
        <v>20.5</v>
      </c>
      <c r="H45" s="5">
        <f t="shared" si="0"/>
        <v>194791</v>
      </c>
    </row>
    <row r="46" spans="1:8" ht="11.25">
      <c r="A46" s="3">
        <f t="shared" si="1"/>
        <v>42</v>
      </c>
      <c r="B46" s="33">
        <v>2.2502</v>
      </c>
      <c r="C46" s="34" t="s">
        <v>53</v>
      </c>
      <c r="D46" s="35">
        <v>1387</v>
      </c>
      <c r="E46" s="35">
        <f>3114+1544</f>
        <v>4658</v>
      </c>
      <c r="F46" s="35">
        <f t="shared" si="2"/>
        <v>9316</v>
      </c>
      <c r="G46" s="4">
        <v>20.83</v>
      </c>
      <c r="H46" s="5">
        <f t="shared" si="0"/>
        <v>194052.27999999997</v>
      </c>
    </row>
    <row r="47" spans="1:8" ht="11.25">
      <c r="A47" s="3">
        <f t="shared" si="1"/>
        <v>43</v>
      </c>
      <c r="B47" s="33">
        <v>2.2507</v>
      </c>
      <c r="C47" s="34" t="s">
        <v>54</v>
      </c>
      <c r="D47" s="35"/>
      <c r="E47" s="35"/>
      <c r="F47" s="35">
        <v>50</v>
      </c>
      <c r="G47" s="4">
        <v>43</v>
      </c>
      <c r="H47" s="5">
        <f t="shared" si="0"/>
        <v>2150</v>
      </c>
    </row>
    <row r="48" spans="1:8" ht="11.25">
      <c r="A48" s="3">
        <f t="shared" si="1"/>
        <v>44</v>
      </c>
      <c r="B48" s="33">
        <v>2.2509</v>
      </c>
      <c r="C48" s="34" t="s">
        <v>55</v>
      </c>
      <c r="D48" s="35"/>
      <c r="E48" s="35">
        <v>31</v>
      </c>
      <c r="F48" s="35">
        <f t="shared" si="2"/>
        <v>62</v>
      </c>
      <c r="G48" s="4">
        <v>23.82</v>
      </c>
      <c r="H48" s="5">
        <f t="shared" si="0"/>
        <v>1476.84</v>
      </c>
    </row>
    <row r="49" spans="1:8" ht="11.25">
      <c r="A49" s="3">
        <f t="shared" si="1"/>
        <v>45</v>
      </c>
      <c r="B49" s="33" t="s">
        <v>56</v>
      </c>
      <c r="C49" s="34" t="s">
        <v>57</v>
      </c>
      <c r="D49" s="35"/>
      <c r="E49" s="35">
        <v>31</v>
      </c>
      <c r="F49" s="35">
        <f t="shared" si="2"/>
        <v>62</v>
      </c>
      <c r="G49" s="4">
        <v>23.82</v>
      </c>
      <c r="H49" s="5">
        <f t="shared" si="0"/>
        <v>1476.84</v>
      </c>
    </row>
    <row r="50" spans="1:8" ht="11.25">
      <c r="A50" s="3">
        <f t="shared" si="1"/>
        <v>46</v>
      </c>
      <c r="B50" s="33">
        <v>2.2514</v>
      </c>
      <c r="C50" s="34" t="s">
        <v>58</v>
      </c>
      <c r="D50" s="35">
        <v>63</v>
      </c>
      <c r="E50" s="35">
        <f>44+29</f>
        <v>73</v>
      </c>
      <c r="F50" s="35">
        <f t="shared" si="2"/>
        <v>146</v>
      </c>
      <c r="G50" s="4">
        <v>27.87</v>
      </c>
      <c r="H50" s="5">
        <f t="shared" si="0"/>
        <v>4069.02</v>
      </c>
    </row>
    <row r="51" spans="1:8" ht="11.25">
      <c r="A51" s="3">
        <f t="shared" si="1"/>
        <v>47</v>
      </c>
      <c r="B51" s="33">
        <v>2.2521</v>
      </c>
      <c r="C51" s="34" t="s">
        <v>59</v>
      </c>
      <c r="D51" s="35"/>
      <c r="E51" s="35">
        <v>22</v>
      </c>
      <c r="F51" s="35">
        <f t="shared" si="2"/>
        <v>44</v>
      </c>
      <c r="G51" s="4">
        <v>30.1</v>
      </c>
      <c r="H51" s="5">
        <f t="shared" si="0"/>
        <v>1324.4</v>
      </c>
    </row>
    <row r="52" spans="1:8" ht="11.25">
      <c r="A52" s="3">
        <f t="shared" si="1"/>
        <v>48</v>
      </c>
      <c r="B52" s="33">
        <v>2.2522</v>
      </c>
      <c r="C52" s="34" t="s">
        <v>60</v>
      </c>
      <c r="D52" s="35">
        <v>28</v>
      </c>
      <c r="E52" s="35">
        <f>27+12</f>
        <v>39</v>
      </c>
      <c r="F52" s="35">
        <f t="shared" si="2"/>
        <v>78</v>
      </c>
      <c r="G52" s="4">
        <v>23.82</v>
      </c>
      <c r="H52" s="5">
        <f t="shared" si="0"/>
        <v>1857.96</v>
      </c>
    </row>
    <row r="53" spans="1:8" ht="11.25">
      <c r="A53" s="3">
        <f t="shared" si="1"/>
        <v>49</v>
      </c>
      <c r="B53" s="33">
        <v>2.2523</v>
      </c>
      <c r="C53" s="34" t="s">
        <v>61</v>
      </c>
      <c r="D53" s="35">
        <v>30</v>
      </c>
      <c r="E53" s="35">
        <f>28+12</f>
        <v>40</v>
      </c>
      <c r="F53" s="35">
        <f t="shared" si="2"/>
        <v>80</v>
      </c>
      <c r="G53" s="4">
        <v>25.31</v>
      </c>
      <c r="H53" s="5">
        <f t="shared" si="0"/>
        <v>2024.8</v>
      </c>
    </row>
    <row r="54" spans="1:8" ht="11.25">
      <c r="A54" s="3">
        <f t="shared" si="1"/>
        <v>50</v>
      </c>
      <c r="B54" s="33">
        <v>2.2525</v>
      </c>
      <c r="C54" s="34" t="s">
        <v>62</v>
      </c>
      <c r="D54" s="35">
        <v>62</v>
      </c>
      <c r="E54" s="35">
        <f>39+31</f>
        <v>70</v>
      </c>
      <c r="F54" s="35">
        <f t="shared" si="2"/>
        <v>140</v>
      </c>
      <c r="G54" s="4">
        <v>25.31</v>
      </c>
      <c r="H54" s="5">
        <f t="shared" si="0"/>
        <v>3543.3999999999996</v>
      </c>
    </row>
    <row r="55" spans="1:8" ht="11.25">
      <c r="A55" s="3">
        <f t="shared" si="1"/>
        <v>51</v>
      </c>
      <c r="B55" s="33">
        <v>2.327091</v>
      </c>
      <c r="C55" s="34" t="s">
        <v>63</v>
      </c>
      <c r="D55" s="35">
        <v>3</v>
      </c>
      <c r="E55" s="35">
        <f>23+2</f>
        <v>25</v>
      </c>
      <c r="F55" s="35">
        <f t="shared" si="2"/>
        <v>50</v>
      </c>
      <c r="G55" s="4">
        <v>40.98</v>
      </c>
      <c r="H55" s="5">
        <f t="shared" si="0"/>
        <v>2049</v>
      </c>
    </row>
    <row r="56" spans="1:8" ht="11.25">
      <c r="A56" s="3">
        <f t="shared" si="1"/>
        <v>52</v>
      </c>
      <c r="B56" s="33">
        <v>2.327092</v>
      </c>
      <c r="C56" s="34" t="s">
        <v>64</v>
      </c>
      <c r="D56" s="35">
        <v>334</v>
      </c>
      <c r="E56" s="35">
        <f>440+131</f>
        <v>571</v>
      </c>
      <c r="F56" s="35">
        <f t="shared" si="2"/>
        <v>1142</v>
      </c>
      <c r="G56" s="4">
        <v>31.15</v>
      </c>
      <c r="H56" s="5">
        <f t="shared" si="0"/>
        <v>35573.299999999996</v>
      </c>
    </row>
    <row r="57" spans="1:8" ht="11.25">
      <c r="A57" s="3">
        <f t="shared" si="1"/>
        <v>53</v>
      </c>
      <c r="B57" s="33">
        <v>2.327093</v>
      </c>
      <c r="C57" s="34" t="s">
        <v>65</v>
      </c>
      <c r="D57" s="35">
        <v>294</v>
      </c>
      <c r="E57" s="35">
        <f>364+123</f>
        <v>487</v>
      </c>
      <c r="F57" s="35">
        <f t="shared" si="2"/>
        <v>974</v>
      </c>
      <c r="G57" s="4">
        <v>64.9</v>
      </c>
      <c r="H57" s="5">
        <f t="shared" si="0"/>
        <v>63212.600000000006</v>
      </c>
    </row>
    <row r="58" spans="1:8" ht="11.25">
      <c r="A58" s="3">
        <f t="shared" si="1"/>
        <v>54</v>
      </c>
      <c r="B58" s="33" t="s">
        <v>66</v>
      </c>
      <c r="C58" s="34" t="s">
        <v>67</v>
      </c>
      <c r="D58" s="35">
        <v>986</v>
      </c>
      <c r="E58" s="35">
        <f>383+227</f>
        <v>610</v>
      </c>
      <c r="F58" s="35">
        <f t="shared" si="2"/>
        <v>1220</v>
      </c>
      <c r="G58" s="4">
        <v>33.29</v>
      </c>
      <c r="H58" s="5">
        <f t="shared" si="0"/>
        <v>40613.799999999996</v>
      </c>
    </row>
    <row r="59" spans="1:8" ht="11.25">
      <c r="A59" s="3">
        <f t="shared" si="1"/>
        <v>55</v>
      </c>
      <c r="B59" s="33" t="s">
        <v>68</v>
      </c>
      <c r="C59" s="34" t="s">
        <v>69</v>
      </c>
      <c r="D59" s="35">
        <v>2017</v>
      </c>
      <c r="E59" s="35">
        <f>1947+1062</f>
        <v>3009</v>
      </c>
      <c r="F59" s="35">
        <f t="shared" si="2"/>
        <v>6018</v>
      </c>
      <c r="G59" s="4">
        <v>11.48</v>
      </c>
      <c r="H59" s="5">
        <f t="shared" si="0"/>
        <v>69086.64</v>
      </c>
    </row>
    <row r="60" spans="1:8" ht="11.25">
      <c r="A60" s="3">
        <f t="shared" si="1"/>
        <v>56</v>
      </c>
      <c r="B60" s="33" t="s">
        <v>70</v>
      </c>
      <c r="C60" s="34" t="s">
        <v>71</v>
      </c>
      <c r="D60" s="35">
        <v>6</v>
      </c>
      <c r="E60" s="35">
        <f>741+454</f>
        <v>1195</v>
      </c>
      <c r="F60" s="35">
        <f t="shared" si="2"/>
        <v>2390</v>
      </c>
      <c r="G60" s="4">
        <v>5.49</v>
      </c>
      <c r="H60" s="5">
        <f t="shared" si="0"/>
        <v>13121.1</v>
      </c>
    </row>
    <row r="61" spans="1:8" ht="11.25">
      <c r="A61" s="3">
        <f t="shared" si="1"/>
        <v>57</v>
      </c>
      <c r="B61" s="33">
        <v>2.40013</v>
      </c>
      <c r="C61" s="34" t="s">
        <v>72</v>
      </c>
      <c r="D61" s="35">
        <v>3</v>
      </c>
      <c r="E61" s="35">
        <v>8</v>
      </c>
      <c r="F61" s="35">
        <f t="shared" si="2"/>
        <v>16</v>
      </c>
      <c r="G61" s="4">
        <v>12.29</v>
      </c>
      <c r="H61" s="5">
        <f t="shared" si="0"/>
        <v>196.64</v>
      </c>
    </row>
    <row r="62" spans="1:8" ht="11.25">
      <c r="A62" s="3">
        <f t="shared" si="1"/>
        <v>58</v>
      </c>
      <c r="B62" s="33">
        <v>2.40203</v>
      </c>
      <c r="C62" s="34" t="s">
        <v>73</v>
      </c>
      <c r="D62" s="35">
        <v>132</v>
      </c>
      <c r="E62" s="35">
        <f>505+191</f>
        <v>696</v>
      </c>
      <c r="F62" s="35">
        <f t="shared" si="2"/>
        <v>1392</v>
      </c>
      <c r="G62" s="4">
        <v>40</v>
      </c>
      <c r="H62" s="5">
        <f t="shared" si="0"/>
        <v>55680</v>
      </c>
    </row>
    <row r="63" spans="1:8" ht="11.25">
      <c r="A63" s="3">
        <f t="shared" si="1"/>
        <v>59</v>
      </c>
      <c r="B63" s="33">
        <v>2.430011</v>
      </c>
      <c r="C63" s="34" t="s">
        <v>74</v>
      </c>
      <c r="D63" s="35">
        <v>46</v>
      </c>
      <c r="E63" s="35">
        <v>38</v>
      </c>
      <c r="F63" s="35">
        <f t="shared" si="2"/>
        <v>76</v>
      </c>
      <c r="G63" s="4">
        <v>10.84</v>
      </c>
      <c r="H63" s="5">
        <f t="shared" si="0"/>
        <v>823.84</v>
      </c>
    </row>
    <row r="64" spans="1:8" ht="11.25">
      <c r="A64" s="3">
        <f t="shared" si="1"/>
        <v>60</v>
      </c>
      <c r="B64" s="33">
        <v>2.430012</v>
      </c>
      <c r="C64" s="34" t="s">
        <v>75</v>
      </c>
      <c r="D64" s="35">
        <v>42</v>
      </c>
      <c r="E64" s="35">
        <v>36</v>
      </c>
      <c r="F64" s="35">
        <f t="shared" si="2"/>
        <v>72</v>
      </c>
      <c r="G64" s="4">
        <v>10.84</v>
      </c>
      <c r="H64" s="5">
        <f t="shared" si="0"/>
        <v>780.48</v>
      </c>
    </row>
    <row r="65" spans="1:8" ht="11.25">
      <c r="A65" s="3">
        <f t="shared" si="1"/>
        <v>61</v>
      </c>
      <c r="B65" s="33" t="s">
        <v>76</v>
      </c>
      <c r="C65" s="34" t="s">
        <v>77</v>
      </c>
      <c r="D65" s="35">
        <v>61</v>
      </c>
      <c r="E65" s="35">
        <f>18+27</f>
        <v>45</v>
      </c>
      <c r="F65" s="35">
        <f t="shared" si="2"/>
        <v>90</v>
      </c>
      <c r="G65" s="4">
        <v>14.77</v>
      </c>
      <c r="H65" s="5">
        <f t="shared" si="0"/>
        <v>1329.3</v>
      </c>
    </row>
    <row r="66" spans="1:8" ht="15" customHeight="1">
      <c r="A66" s="3">
        <f t="shared" si="1"/>
        <v>62</v>
      </c>
      <c r="B66" s="33">
        <v>2.43011</v>
      </c>
      <c r="C66" s="34" t="s">
        <v>78</v>
      </c>
      <c r="D66" s="35">
        <v>56</v>
      </c>
      <c r="E66" s="35">
        <f>14+16</f>
        <v>30</v>
      </c>
      <c r="F66" s="35">
        <f t="shared" si="2"/>
        <v>60</v>
      </c>
      <c r="G66" s="4">
        <v>14.77</v>
      </c>
      <c r="H66" s="5">
        <f t="shared" si="0"/>
        <v>886.1999999999999</v>
      </c>
    </row>
    <row r="67" spans="1:8" ht="11.25">
      <c r="A67" s="3">
        <f t="shared" si="1"/>
        <v>63</v>
      </c>
      <c r="B67" s="33">
        <v>2.43012</v>
      </c>
      <c r="C67" s="34" t="s">
        <v>79</v>
      </c>
      <c r="D67" s="35">
        <v>62</v>
      </c>
      <c r="E67" s="35">
        <f>18+27</f>
        <v>45</v>
      </c>
      <c r="F67" s="35">
        <f t="shared" si="2"/>
        <v>90</v>
      </c>
      <c r="G67" s="4">
        <v>15.1</v>
      </c>
      <c r="H67" s="5">
        <f t="shared" si="0"/>
        <v>1359</v>
      </c>
    </row>
    <row r="68" spans="1:8" ht="11.25">
      <c r="A68" s="3">
        <f t="shared" si="1"/>
        <v>64</v>
      </c>
      <c r="B68" s="33">
        <v>2.43014</v>
      </c>
      <c r="C68" s="34" t="s">
        <v>80</v>
      </c>
      <c r="D68" s="35">
        <v>43</v>
      </c>
      <c r="E68" s="35">
        <f>123+22</f>
        <v>145</v>
      </c>
      <c r="F68" s="35">
        <f t="shared" si="2"/>
        <v>290</v>
      </c>
      <c r="G68" s="4">
        <v>14.29</v>
      </c>
      <c r="H68" s="5">
        <f t="shared" si="0"/>
        <v>4144.099999999999</v>
      </c>
    </row>
    <row r="69" spans="1:8" ht="11.25">
      <c r="A69" s="3">
        <f t="shared" si="1"/>
        <v>65</v>
      </c>
      <c r="B69" s="33">
        <v>2.40053</v>
      </c>
      <c r="C69" s="34" t="s">
        <v>81</v>
      </c>
      <c r="D69" s="35">
        <v>4809</v>
      </c>
      <c r="E69" s="35">
        <f>4964+3012</f>
        <v>7976</v>
      </c>
      <c r="F69" s="35">
        <f t="shared" si="2"/>
        <v>15952</v>
      </c>
      <c r="G69" s="4">
        <v>10.67</v>
      </c>
      <c r="H69" s="5">
        <f t="shared" si="0"/>
        <v>170207.84</v>
      </c>
    </row>
    <row r="70" spans="1:8" ht="11.25">
      <c r="A70" s="3">
        <f t="shared" si="1"/>
        <v>66</v>
      </c>
      <c r="B70" s="33" t="s">
        <v>82</v>
      </c>
      <c r="C70" s="34" t="s">
        <v>83</v>
      </c>
      <c r="D70" s="35">
        <v>451</v>
      </c>
      <c r="E70" s="35">
        <f>412+249</f>
        <v>661</v>
      </c>
      <c r="F70" s="35">
        <f t="shared" si="2"/>
        <v>1322</v>
      </c>
      <c r="G70" s="4">
        <v>9.34</v>
      </c>
      <c r="H70" s="5">
        <f aca="true" t="shared" si="3" ref="H70:H106">F70*G70</f>
        <v>12347.48</v>
      </c>
    </row>
    <row r="71" spans="1:8" ht="11.25">
      <c r="A71" s="3">
        <f aca="true" t="shared" si="4" ref="A71:A134">A70+1</f>
        <v>67</v>
      </c>
      <c r="B71" s="33">
        <v>2.43044</v>
      </c>
      <c r="C71" s="34" t="s">
        <v>84</v>
      </c>
      <c r="D71" s="35"/>
      <c r="E71" s="35">
        <v>54</v>
      </c>
      <c r="F71" s="35">
        <f aca="true" t="shared" si="5" ref="F71:F134">E71*2</f>
        <v>108</v>
      </c>
      <c r="G71" s="4">
        <v>39</v>
      </c>
      <c r="H71" s="5">
        <f t="shared" si="3"/>
        <v>4212</v>
      </c>
    </row>
    <row r="72" spans="1:8" ht="11.25">
      <c r="A72" s="3">
        <f t="shared" si="4"/>
        <v>68</v>
      </c>
      <c r="B72" s="33">
        <v>2.43135</v>
      </c>
      <c r="C72" s="34" t="s">
        <v>85</v>
      </c>
      <c r="D72" s="35">
        <v>44</v>
      </c>
      <c r="E72" s="35">
        <v>33</v>
      </c>
      <c r="F72" s="35">
        <f t="shared" si="5"/>
        <v>66</v>
      </c>
      <c r="G72" s="4">
        <v>23.07</v>
      </c>
      <c r="H72" s="5">
        <f t="shared" si="3"/>
        <v>1522.6200000000001</v>
      </c>
    </row>
    <row r="73" spans="1:8" ht="11.25">
      <c r="A73" s="3">
        <f t="shared" si="4"/>
        <v>69</v>
      </c>
      <c r="B73" s="33">
        <v>2.43136</v>
      </c>
      <c r="C73" s="34" t="s">
        <v>86</v>
      </c>
      <c r="D73" s="35"/>
      <c r="E73" s="35"/>
      <c r="F73" s="35">
        <v>50</v>
      </c>
      <c r="G73" s="4">
        <v>23.61</v>
      </c>
      <c r="H73" s="5">
        <f t="shared" si="3"/>
        <v>1180.5</v>
      </c>
    </row>
    <row r="74" spans="1:8" ht="27.75" customHeight="1">
      <c r="A74" s="3">
        <f t="shared" si="4"/>
        <v>70</v>
      </c>
      <c r="B74" s="33">
        <v>2.3025</v>
      </c>
      <c r="C74" s="34" t="s">
        <v>87</v>
      </c>
      <c r="D74" s="35">
        <v>1202</v>
      </c>
      <c r="E74" s="35">
        <v>1113</v>
      </c>
      <c r="F74" s="35">
        <f t="shared" si="5"/>
        <v>2226</v>
      </c>
      <c r="G74" s="4">
        <v>15.29</v>
      </c>
      <c r="H74" s="5">
        <f t="shared" si="3"/>
        <v>34035.54</v>
      </c>
    </row>
    <row r="75" spans="1:8" ht="22.5">
      <c r="A75" s="3">
        <f t="shared" si="4"/>
        <v>71</v>
      </c>
      <c r="B75" s="33">
        <v>2.50102</v>
      </c>
      <c r="C75" s="34" t="s">
        <v>88</v>
      </c>
      <c r="D75" s="35"/>
      <c r="E75" s="35">
        <v>40</v>
      </c>
      <c r="F75" s="35">
        <f t="shared" si="5"/>
        <v>80</v>
      </c>
      <c r="G75" s="4">
        <v>15.29</v>
      </c>
      <c r="H75" s="5">
        <f t="shared" si="3"/>
        <v>1223.1999999999998</v>
      </c>
    </row>
    <row r="76" spans="1:8" ht="11.25">
      <c r="A76" s="3">
        <f t="shared" si="4"/>
        <v>72</v>
      </c>
      <c r="B76" s="33" t="s">
        <v>89</v>
      </c>
      <c r="C76" s="34" t="s">
        <v>90</v>
      </c>
      <c r="D76" s="35">
        <v>926</v>
      </c>
      <c r="E76" s="35">
        <f>1340+523</f>
        <v>1863</v>
      </c>
      <c r="F76" s="35">
        <f t="shared" si="5"/>
        <v>3726</v>
      </c>
      <c r="G76" s="4">
        <v>15.29</v>
      </c>
      <c r="H76" s="5">
        <f t="shared" si="3"/>
        <v>56970.53999999999</v>
      </c>
    </row>
    <row r="77" spans="1:8" ht="22.5">
      <c r="A77" s="3">
        <f t="shared" si="4"/>
        <v>73</v>
      </c>
      <c r="B77" s="33">
        <v>2.50116</v>
      </c>
      <c r="C77" s="34" t="s">
        <v>91</v>
      </c>
      <c r="D77" s="35"/>
      <c r="E77" s="35">
        <v>1</v>
      </c>
      <c r="F77" s="35">
        <f t="shared" si="5"/>
        <v>2</v>
      </c>
      <c r="G77" s="4">
        <v>15.29</v>
      </c>
      <c r="H77" s="5">
        <f t="shared" si="3"/>
        <v>30.58</v>
      </c>
    </row>
    <row r="78" spans="1:8" ht="11.25">
      <c r="A78" s="3">
        <f t="shared" si="4"/>
        <v>74</v>
      </c>
      <c r="B78" s="33">
        <v>2.3062</v>
      </c>
      <c r="C78" s="34" t="s">
        <v>92</v>
      </c>
      <c r="D78" s="35">
        <v>77</v>
      </c>
      <c r="E78" s="35">
        <f>95+33</f>
        <v>128</v>
      </c>
      <c r="F78" s="35">
        <f t="shared" si="5"/>
        <v>256</v>
      </c>
      <c r="G78" s="4">
        <v>15.29</v>
      </c>
      <c r="H78" s="5">
        <f t="shared" si="3"/>
        <v>3914.24</v>
      </c>
    </row>
    <row r="79" spans="1:8" ht="22.5">
      <c r="A79" s="3">
        <f t="shared" si="4"/>
        <v>75</v>
      </c>
      <c r="B79" s="33" t="s">
        <v>93</v>
      </c>
      <c r="C79" s="34" t="s">
        <v>94</v>
      </c>
      <c r="D79" s="35"/>
      <c r="E79" s="35">
        <v>20</v>
      </c>
      <c r="F79" s="35">
        <f t="shared" si="5"/>
        <v>40</v>
      </c>
      <c r="G79" s="4">
        <v>15.29</v>
      </c>
      <c r="H79" s="5">
        <f t="shared" si="3"/>
        <v>611.5999999999999</v>
      </c>
    </row>
    <row r="80" spans="1:8" ht="11.25">
      <c r="A80" s="3">
        <f t="shared" si="4"/>
        <v>76</v>
      </c>
      <c r="B80" s="33" t="s">
        <v>95</v>
      </c>
      <c r="C80" s="34" t="s">
        <v>96</v>
      </c>
      <c r="D80" s="35">
        <v>3945</v>
      </c>
      <c r="E80" s="35">
        <f>3814+2140</f>
        <v>5954</v>
      </c>
      <c r="F80" s="35">
        <f t="shared" si="5"/>
        <v>11908</v>
      </c>
      <c r="G80" s="4">
        <v>12.46</v>
      </c>
      <c r="H80" s="5">
        <f t="shared" si="3"/>
        <v>148373.68000000002</v>
      </c>
    </row>
    <row r="81" spans="1:8" ht="11.25">
      <c r="A81" s="3">
        <f t="shared" si="4"/>
        <v>77</v>
      </c>
      <c r="B81" s="33">
        <v>2.2701</v>
      </c>
      <c r="C81" s="34" t="s">
        <v>97</v>
      </c>
      <c r="D81" s="35"/>
      <c r="E81" s="35">
        <v>3</v>
      </c>
      <c r="F81" s="35">
        <f t="shared" si="5"/>
        <v>6</v>
      </c>
      <c r="G81" s="4">
        <v>25</v>
      </c>
      <c r="H81" s="5">
        <f t="shared" si="3"/>
        <v>150</v>
      </c>
    </row>
    <row r="82" spans="1:8" ht="22.5">
      <c r="A82" s="3">
        <f t="shared" si="4"/>
        <v>78</v>
      </c>
      <c r="B82" s="33">
        <v>2.3074</v>
      </c>
      <c r="C82" s="34" t="s">
        <v>98</v>
      </c>
      <c r="D82" s="35"/>
      <c r="E82" s="35">
        <v>4</v>
      </c>
      <c r="F82" s="35">
        <f t="shared" si="5"/>
        <v>8</v>
      </c>
      <c r="G82" s="4">
        <v>15.29</v>
      </c>
      <c r="H82" s="5">
        <f t="shared" si="3"/>
        <v>122.32</v>
      </c>
    </row>
    <row r="83" spans="1:8" ht="22.5">
      <c r="A83" s="3">
        <f t="shared" si="4"/>
        <v>79</v>
      </c>
      <c r="B83" s="33">
        <v>2.50114</v>
      </c>
      <c r="C83" s="34" t="s">
        <v>99</v>
      </c>
      <c r="D83" s="35"/>
      <c r="E83" s="35">
        <v>3</v>
      </c>
      <c r="F83" s="35">
        <f t="shared" si="5"/>
        <v>6</v>
      </c>
      <c r="G83" s="4">
        <v>15.29</v>
      </c>
      <c r="H83" s="5">
        <f t="shared" si="3"/>
        <v>91.74</v>
      </c>
    </row>
    <row r="84" spans="1:8" ht="22.5">
      <c r="A84" s="3">
        <f t="shared" si="4"/>
        <v>80</v>
      </c>
      <c r="B84" s="33" t="s">
        <v>100</v>
      </c>
      <c r="C84" s="34" t="s">
        <v>101</v>
      </c>
      <c r="D84" s="35"/>
      <c r="E84" s="35">
        <v>2</v>
      </c>
      <c r="F84" s="35">
        <f t="shared" si="5"/>
        <v>4</v>
      </c>
      <c r="G84" s="4">
        <v>15.29</v>
      </c>
      <c r="H84" s="5">
        <f t="shared" si="3"/>
        <v>61.16</v>
      </c>
    </row>
    <row r="85" spans="1:8" ht="22.5">
      <c r="A85" s="3">
        <f t="shared" si="4"/>
        <v>81</v>
      </c>
      <c r="B85" s="33">
        <v>2.50115</v>
      </c>
      <c r="C85" s="34" t="s">
        <v>102</v>
      </c>
      <c r="D85" s="35"/>
      <c r="E85" s="35"/>
      <c r="F85" s="35">
        <v>20</v>
      </c>
      <c r="G85" s="4">
        <v>15.29</v>
      </c>
      <c r="H85" s="5">
        <f t="shared" si="3"/>
        <v>305.79999999999995</v>
      </c>
    </row>
    <row r="86" spans="1:8" ht="22.5">
      <c r="A86" s="3">
        <f t="shared" si="4"/>
        <v>82</v>
      </c>
      <c r="B86" s="33" t="s">
        <v>103</v>
      </c>
      <c r="C86" s="34" t="s">
        <v>104</v>
      </c>
      <c r="D86" s="35"/>
      <c r="E86" s="35">
        <v>5</v>
      </c>
      <c r="F86" s="35">
        <f t="shared" si="5"/>
        <v>10</v>
      </c>
      <c r="G86" s="4">
        <v>15.29</v>
      </c>
      <c r="H86" s="5">
        <f t="shared" si="3"/>
        <v>152.89999999999998</v>
      </c>
    </row>
    <row r="87" spans="1:8" ht="22.5">
      <c r="A87" s="3">
        <f t="shared" si="4"/>
        <v>83</v>
      </c>
      <c r="B87" s="33">
        <v>2.50119</v>
      </c>
      <c r="C87" s="34" t="s">
        <v>105</v>
      </c>
      <c r="D87" s="35"/>
      <c r="E87" s="35">
        <v>1</v>
      </c>
      <c r="F87" s="35">
        <f t="shared" si="5"/>
        <v>2</v>
      </c>
      <c r="G87" s="4">
        <v>15.29</v>
      </c>
      <c r="H87" s="5">
        <f t="shared" si="3"/>
        <v>30.58</v>
      </c>
    </row>
    <row r="88" spans="1:8" ht="22.5">
      <c r="A88" s="3">
        <f t="shared" si="4"/>
        <v>84</v>
      </c>
      <c r="B88" s="33">
        <v>2.3022</v>
      </c>
      <c r="C88" s="34" t="s">
        <v>106</v>
      </c>
      <c r="D88" s="35"/>
      <c r="E88" s="35">
        <v>68</v>
      </c>
      <c r="F88" s="35">
        <f t="shared" si="5"/>
        <v>136</v>
      </c>
      <c r="G88" s="4">
        <v>15.29</v>
      </c>
      <c r="H88" s="5">
        <f t="shared" si="3"/>
        <v>2079.44</v>
      </c>
    </row>
    <row r="89" spans="1:8" ht="22.5">
      <c r="A89" s="3">
        <f t="shared" si="4"/>
        <v>85</v>
      </c>
      <c r="B89" s="33">
        <v>2.50103</v>
      </c>
      <c r="C89" s="34" t="s">
        <v>107</v>
      </c>
      <c r="D89" s="35"/>
      <c r="E89" s="35">
        <v>2</v>
      </c>
      <c r="F89" s="35">
        <f t="shared" si="5"/>
        <v>4</v>
      </c>
      <c r="G89" s="4">
        <v>15.29</v>
      </c>
      <c r="H89" s="5">
        <f t="shared" si="3"/>
        <v>61.16</v>
      </c>
    </row>
    <row r="90" spans="1:8" ht="22.5">
      <c r="A90" s="3">
        <f t="shared" si="4"/>
        <v>86</v>
      </c>
      <c r="B90" s="33" t="s">
        <v>108</v>
      </c>
      <c r="C90" s="34" t="s">
        <v>109</v>
      </c>
      <c r="D90" s="35"/>
      <c r="E90" s="35">
        <v>12</v>
      </c>
      <c r="F90" s="35">
        <f t="shared" si="5"/>
        <v>24</v>
      </c>
      <c r="G90" s="4">
        <v>15.29</v>
      </c>
      <c r="H90" s="5">
        <f t="shared" si="3"/>
        <v>366.96</v>
      </c>
    </row>
    <row r="91" spans="1:8" ht="22.5">
      <c r="A91" s="3">
        <f t="shared" si="4"/>
        <v>87</v>
      </c>
      <c r="B91" s="33" t="s">
        <v>110</v>
      </c>
      <c r="C91" s="34" t="s">
        <v>111</v>
      </c>
      <c r="D91" s="35"/>
      <c r="E91" s="35">
        <v>1</v>
      </c>
      <c r="F91" s="35">
        <f t="shared" si="5"/>
        <v>2</v>
      </c>
      <c r="G91" s="4">
        <v>15.29</v>
      </c>
      <c r="H91" s="5">
        <f t="shared" si="3"/>
        <v>30.58</v>
      </c>
    </row>
    <row r="92" spans="1:8" ht="22.5">
      <c r="A92" s="3">
        <f t="shared" si="4"/>
        <v>88</v>
      </c>
      <c r="B92" s="33">
        <v>2.5032</v>
      </c>
      <c r="C92" s="34" t="s">
        <v>112</v>
      </c>
      <c r="D92" s="35"/>
      <c r="E92" s="35">
        <v>7</v>
      </c>
      <c r="F92" s="35">
        <f t="shared" si="5"/>
        <v>14</v>
      </c>
      <c r="G92" s="4">
        <v>15.29</v>
      </c>
      <c r="H92" s="5">
        <f t="shared" si="3"/>
        <v>214.06</v>
      </c>
    </row>
    <row r="93" spans="1:8" ht="22.5">
      <c r="A93" s="3">
        <f t="shared" si="4"/>
        <v>89</v>
      </c>
      <c r="B93" s="33" t="s">
        <v>113</v>
      </c>
      <c r="C93" s="34" t="s">
        <v>114</v>
      </c>
      <c r="D93" s="35"/>
      <c r="E93" s="35">
        <v>1</v>
      </c>
      <c r="F93" s="35">
        <f t="shared" si="5"/>
        <v>2</v>
      </c>
      <c r="G93" s="4">
        <v>15.29</v>
      </c>
      <c r="H93" s="5">
        <f t="shared" si="3"/>
        <v>30.58</v>
      </c>
    </row>
    <row r="94" spans="1:8" ht="13.5" customHeight="1">
      <c r="A94" s="3">
        <f t="shared" si="4"/>
        <v>90</v>
      </c>
      <c r="B94" s="33">
        <v>2.313</v>
      </c>
      <c r="C94" s="34" t="s">
        <v>115</v>
      </c>
      <c r="D94" s="35">
        <v>172</v>
      </c>
      <c r="E94" s="35">
        <f>79+78+48+1</f>
        <v>206</v>
      </c>
      <c r="F94" s="35">
        <f t="shared" si="5"/>
        <v>412</v>
      </c>
      <c r="G94" s="6">
        <v>12.23</v>
      </c>
      <c r="H94" s="5">
        <f t="shared" si="3"/>
        <v>5038.76</v>
      </c>
    </row>
    <row r="95" spans="1:8" ht="11.25">
      <c r="A95" s="3">
        <f t="shared" si="4"/>
        <v>91</v>
      </c>
      <c r="B95" s="33">
        <v>2.502</v>
      </c>
      <c r="C95" s="34" t="s">
        <v>116</v>
      </c>
      <c r="D95" s="35"/>
      <c r="E95" s="35">
        <v>10</v>
      </c>
      <c r="F95" s="35">
        <f t="shared" si="5"/>
        <v>20</v>
      </c>
      <c r="G95" s="6">
        <v>14.55</v>
      </c>
      <c r="H95" s="5">
        <f t="shared" si="3"/>
        <v>291</v>
      </c>
    </row>
    <row r="96" spans="1:8" ht="19.5" customHeight="1">
      <c r="A96" s="3">
        <f t="shared" si="4"/>
        <v>92</v>
      </c>
      <c r="B96" s="33" t="s">
        <v>117</v>
      </c>
      <c r="C96" s="34" t="s">
        <v>118</v>
      </c>
      <c r="D96" s="35"/>
      <c r="E96" s="35">
        <v>0</v>
      </c>
      <c r="F96" s="35">
        <v>50</v>
      </c>
      <c r="G96" s="6">
        <v>130</v>
      </c>
      <c r="H96" s="5">
        <f t="shared" si="3"/>
        <v>6500</v>
      </c>
    </row>
    <row r="97" spans="1:8" ht="11.25">
      <c r="A97" s="3">
        <f t="shared" si="4"/>
        <v>93</v>
      </c>
      <c r="B97" s="33" t="s">
        <v>119</v>
      </c>
      <c r="C97" s="34" t="s">
        <v>120</v>
      </c>
      <c r="D97" s="35"/>
      <c r="E97" s="35">
        <v>0</v>
      </c>
      <c r="F97" s="35">
        <f t="shared" si="5"/>
        <v>0</v>
      </c>
      <c r="G97" s="6">
        <v>250</v>
      </c>
      <c r="H97" s="5">
        <f t="shared" si="3"/>
        <v>0</v>
      </c>
    </row>
    <row r="98" spans="1:8" ht="27" customHeight="1">
      <c r="A98" s="3">
        <f t="shared" si="4"/>
        <v>94</v>
      </c>
      <c r="B98" s="33" t="s">
        <v>121</v>
      </c>
      <c r="C98" s="34" t="s">
        <v>122</v>
      </c>
      <c r="D98" s="35"/>
      <c r="E98" s="35">
        <v>0</v>
      </c>
      <c r="F98" s="35">
        <v>40</v>
      </c>
      <c r="G98" s="6">
        <v>160</v>
      </c>
      <c r="H98" s="5">
        <f t="shared" si="3"/>
        <v>6400</v>
      </c>
    </row>
    <row r="99" spans="1:8" ht="11.25">
      <c r="A99" s="3">
        <f t="shared" si="4"/>
        <v>95</v>
      </c>
      <c r="B99" s="33" t="s">
        <v>123</v>
      </c>
      <c r="C99" s="34" t="s">
        <v>122</v>
      </c>
      <c r="D99" s="35"/>
      <c r="E99" s="35">
        <v>0</v>
      </c>
      <c r="F99" s="35">
        <f t="shared" si="5"/>
        <v>0</v>
      </c>
      <c r="G99" s="6">
        <v>280</v>
      </c>
      <c r="H99" s="5">
        <f t="shared" si="3"/>
        <v>0</v>
      </c>
    </row>
    <row r="100" spans="1:8" ht="17.25" customHeight="1">
      <c r="A100" s="3">
        <f t="shared" si="4"/>
        <v>96</v>
      </c>
      <c r="B100" s="33" t="s">
        <v>124</v>
      </c>
      <c r="C100" s="34" t="s">
        <v>125</v>
      </c>
      <c r="D100" s="35"/>
      <c r="E100" s="35">
        <v>0</v>
      </c>
      <c r="F100" s="35">
        <v>40</v>
      </c>
      <c r="G100" s="6">
        <v>200</v>
      </c>
      <c r="H100" s="5">
        <f t="shared" si="3"/>
        <v>8000</v>
      </c>
    </row>
    <row r="101" spans="1:8" ht="11.25">
      <c r="A101" s="3">
        <f t="shared" si="4"/>
        <v>97</v>
      </c>
      <c r="B101" s="33" t="s">
        <v>126</v>
      </c>
      <c r="C101" s="34" t="s">
        <v>127</v>
      </c>
      <c r="D101" s="35"/>
      <c r="E101" s="35">
        <v>0</v>
      </c>
      <c r="F101" s="35">
        <f t="shared" si="5"/>
        <v>0</v>
      </c>
      <c r="G101" s="6">
        <v>100</v>
      </c>
      <c r="H101" s="5">
        <f t="shared" si="3"/>
        <v>0</v>
      </c>
    </row>
    <row r="102" spans="1:8" ht="11.25">
      <c r="A102" s="3">
        <f t="shared" si="4"/>
        <v>98</v>
      </c>
      <c r="B102" s="33" t="s">
        <v>128</v>
      </c>
      <c r="C102" s="34" t="s">
        <v>129</v>
      </c>
      <c r="D102" s="35"/>
      <c r="E102" s="35">
        <v>0</v>
      </c>
      <c r="F102" s="35">
        <v>300</v>
      </c>
      <c r="G102" s="6">
        <v>40</v>
      </c>
      <c r="H102" s="5">
        <f t="shared" si="3"/>
        <v>12000</v>
      </c>
    </row>
    <row r="103" spans="1:8" ht="12" thickBot="1">
      <c r="A103" s="7">
        <f t="shared" si="4"/>
        <v>99</v>
      </c>
      <c r="B103" s="39" t="s">
        <v>130</v>
      </c>
      <c r="C103" s="40" t="s">
        <v>131</v>
      </c>
      <c r="D103" s="41"/>
      <c r="E103" s="41">
        <v>0</v>
      </c>
      <c r="F103" s="41">
        <f t="shared" si="5"/>
        <v>0</v>
      </c>
      <c r="G103" s="8">
        <v>80</v>
      </c>
      <c r="H103" s="9">
        <f t="shared" si="3"/>
        <v>0</v>
      </c>
    </row>
    <row r="104" spans="1:9" ht="11.25">
      <c r="A104" s="10">
        <f t="shared" si="4"/>
        <v>100</v>
      </c>
      <c r="B104" s="42">
        <v>1</v>
      </c>
      <c r="C104" s="11" t="s">
        <v>132</v>
      </c>
      <c r="D104" s="11">
        <v>25</v>
      </c>
      <c r="E104" s="11">
        <f>13+10</f>
        <v>23</v>
      </c>
      <c r="F104" s="32">
        <f t="shared" si="5"/>
        <v>46</v>
      </c>
      <c r="G104" s="12" t="s">
        <v>133</v>
      </c>
      <c r="H104" s="2">
        <f t="shared" si="3"/>
        <v>828</v>
      </c>
      <c r="I104" s="43"/>
    </row>
    <row r="105" spans="1:8" ht="11.25">
      <c r="A105" s="3">
        <f t="shared" si="4"/>
        <v>101</v>
      </c>
      <c r="B105" s="44">
        <f>B104+1</f>
        <v>2</v>
      </c>
      <c r="C105" s="13" t="s">
        <v>134</v>
      </c>
      <c r="D105" s="13">
        <v>64</v>
      </c>
      <c r="E105" s="13">
        <f>77+55+55</f>
        <v>187</v>
      </c>
      <c r="F105" s="35">
        <f t="shared" si="5"/>
        <v>374</v>
      </c>
      <c r="G105" s="14" t="s">
        <v>135</v>
      </c>
      <c r="H105" s="5">
        <f t="shared" si="3"/>
        <v>11220</v>
      </c>
    </row>
    <row r="106" spans="1:8" ht="11.25">
      <c r="A106" s="3">
        <f t="shared" si="4"/>
        <v>102</v>
      </c>
      <c r="B106" s="44">
        <f aca="true" t="shared" si="6" ref="B106:B169">B105+1</f>
        <v>3</v>
      </c>
      <c r="C106" s="13" t="s">
        <v>136</v>
      </c>
      <c r="D106" s="13">
        <v>160</v>
      </c>
      <c r="E106" s="13">
        <f>150+170</f>
        <v>320</v>
      </c>
      <c r="F106" s="35">
        <f t="shared" si="5"/>
        <v>640</v>
      </c>
      <c r="G106" s="14" t="s">
        <v>137</v>
      </c>
      <c r="H106" s="5">
        <f t="shared" si="3"/>
        <v>22400</v>
      </c>
    </row>
    <row r="107" spans="1:8" ht="11.25">
      <c r="A107" s="3">
        <f t="shared" si="4"/>
        <v>103</v>
      </c>
      <c r="B107" s="44">
        <f t="shared" si="6"/>
        <v>4</v>
      </c>
      <c r="C107" s="13" t="s">
        <v>138</v>
      </c>
      <c r="D107" s="61">
        <v>1395</v>
      </c>
      <c r="E107" s="61">
        <f>709+1521</f>
        <v>2230</v>
      </c>
      <c r="F107" s="63">
        <f t="shared" si="5"/>
        <v>4460</v>
      </c>
      <c r="G107" s="61" t="s">
        <v>137</v>
      </c>
      <c r="H107" s="64">
        <f>F107*G107</f>
        <v>156100</v>
      </c>
    </row>
    <row r="108" spans="1:8" ht="11.25">
      <c r="A108" s="3">
        <f t="shared" si="4"/>
        <v>104</v>
      </c>
      <c r="B108" s="44">
        <f t="shared" si="6"/>
        <v>5</v>
      </c>
      <c r="C108" s="15" t="s">
        <v>139</v>
      </c>
      <c r="D108" s="62"/>
      <c r="E108" s="62"/>
      <c r="F108" s="62"/>
      <c r="G108" s="61"/>
      <c r="H108" s="64"/>
    </row>
    <row r="109" spans="1:8" ht="11.25">
      <c r="A109" s="3">
        <f t="shared" si="4"/>
        <v>105</v>
      </c>
      <c r="B109" s="44">
        <f t="shared" si="6"/>
        <v>6</v>
      </c>
      <c r="C109" s="15" t="s">
        <v>140</v>
      </c>
      <c r="D109" s="62"/>
      <c r="E109" s="62"/>
      <c r="F109" s="62"/>
      <c r="G109" s="61"/>
      <c r="H109" s="64"/>
    </row>
    <row r="110" spans="1:8" ht="11.25">
      <c r="A110" s="3">
        <f t="shared" si="4"/>
        <v>106</v>
      </c>
      <c r="B110" s="44">
        <f t="shared" si="6"/>
        <v>7</v>
      </c>
      <c r="C110" s="15" t="s">
        <v>141</v>
      </c>
      <c r="D110" s="62"/>
      <c r="E110" s="62"/>
      <c r="F110" s="62"/>
      <c r="G110" s="61"/>
      <c r="H110" s="64"/>
    </row>
    <row r="111" spans="1:8" ht="11.25">
      <c r="A111" s="3">
        <f t="shared" si="4"/>
        <v>107</v>
      </c>
      <c r="B111" s="44">
        <f t="shared" si="6"/>
        <v>8</v>
      </c>
      <c r="C111" s="15" t="s">
        <v>142</v>
      </c>
      <c r="D111" s="62"/>
      <c r="E111" s="62"/>
      <c r="F111" s="62"/>
      <c r="G111" s="61"/>
      <c r="H111" s="64"/>
    </row>
    <row r="112" spans="1:8" ht="11.25">
      <c r="A112" s="3">
        <f t="shared" si="4"/>
        <v>108</v>
      </c>
      <c r="B112" s="44">
        <f t="shared" si="6"/>
        <v>9</v>
      </c>
      <c r="C112" s="15" t="s">
        <v>143</v>
      </c>
      <c r="D112" s="62"/>
      <c r="E112" s="62"/>
      <c r="F112" s="62"/>
      <c r="G112" s="61"/>
      <c r="H112" s="64"/>
    </row>
    <row r="113" spans="1:8" ht="11.25">
      <c r="A113" s="3">
        <f t="shared" si="4"/>
        <v>109</v>
      </c>
      <c r="B113" s="44">
        <f t="shared" si="6"/>
        <v>10</v>
      </c>
      <c r="C113" s="15" t="s">
        <v>144</v>
      </c>
      <c r="D113" s="62"/>
      <c r="E113" s="62"/>
      <c r="F113" s="62"/>
      <c r="G113" s="61"/>
      <c r="H113" s="64"/>
    </row>
    <row r="114" spans="1:8" ht="11.25">
      <c r="A114" s="3">
        <f t="shared" si="4"/>
        <v>110</v>
      </c>
      <c r="B114" s="44">
        <f t="shared" si="6"/>
        <v>11</v>
      </c>
      <c r="C114" s="15" t="s">
        <v>145</v>
      </c>
      <c r="D114" s="62"/>
      <c r="E114" s="62"/>
      <c r="F114" s="62"/>
      <c r="G114" s="61"/>
      <c r="H114" s="64"/>
    </row>
    <row r="115" spans="1:8" ht="11.25">
      <c r="A115" s="3">
        <f t="shared" si="4"/>
        <v>111</v>
      </c>
      <c r="B115" s="44">
        <f t="shared" si="6"/>
        <v>12</v>
      </c>
      <c r="C115" s="15" t="s">
        <v>146</v>
      </c>
      <c r="D115" s="62"/>
      <c r="E115" s="62"/>
      <c r="F115" s="62"/>
      <c r="G115" s="61"/>
      <c r="H115" s="64"/>
    </row>
    <row r="116" spans="1:8" ht="11.25">
      <c r="A116" s="3">
        <f t="shared" si="4"/>
        <v>112</v>
      </c>
      <c r="B116" s="44">
        <f t="shared" si="6"/>
        <v>13</v>
      </c>
      <c r="C116" s="15" t="s">
        <v>147</v>
      </c>
      <c r="D116" s="62"/>
      <c r="E116" s="62"/>
      <c r="F116" s="62"/>
      <c r="G116" s="61"/>
      <c r="H116" s="64"/>
    </row>
    <row r="117" spans="1:8" ht="11.25">
      <c r="A117" s="3">
        <f t="shared" si="4"/>
        <v>113</v>
      </c>
      <c r="B117" s="44">
        <f t="shared" si="6"/>
        <v>14</v>
      </c>
      <c r="C117" s="15" t="s">
        <v>148</v>
      </c>
      <c r="D117" s="62"/>
      <c r="E117" s="62"/>
      <c r="F117" s="62"/>
      <c r="G117" s="61"/>
      <c r="H117" s="64"/>
    </row>
    <row r="118" spans="1:8" ht="11.25">
      <c r="A118" s="3">
        <f t="shared" si="4"/>
        <v>114</v>
      </c>
      <c r="B118" s="44">
        <f t="shared" si="6"/>
        <v>15</v>
      </c>
      <c r="C118" s="15" t="s">
        <v>149</v>
      </c>
      <c r="D118" s="62"/>
      <c r="E118" s="62"/>
      <c r="F118" s="62"/>
      <c r="G118" s="61"/>
      <c r="H118" s="64"/>
    </row>
    <row r="119" spans="1:8" ht="11.25">
      <c r="A119" s="3">
        <f t="shared" si="4"/>
        <v>115</v>
      </c>
      <c r="B119" s="44">
        <f t="shared" si="6"/>
        <v>16</v>
      </c>
      <c r="C119" s="15" t="s">
        <v>150</v>
      </c>
      <c r="D119" s="62"/>
      <c r="E119" s="62"/>
      <c r="F119" s="62"/>
      <c r="G119" s="61"/>
      <c r="H119" s="64"/>
    </row>
    <row r="120" spans="1:8" ht="11.25">
      <c r="A120" s="3">
        <f t="shared" si="4"/>
        <v>116</v>
      </c>
      <c r="B120" s="44">
        <f t="shared" si="6"/>
        <v>17</v>
      </c>
      <c r="C120" s="13" t="s">
        <v>151</v>
      </c>
      <c r="D120" s="13">
        <v>13</v>
      </c>
      <c r="E120" s="13">
        <v>30</v>
      </c>
      <c r="F120" s="35">
        <f t="shared" si="5"/>
        <v>60</v>
      </c>
      <c r="G120" s="14" t="s">
        <v>137</v>
      </c>
      <c r="H120" s="45">
        <f>F120*G120</f>
        <v>2100</v>
      </c>
    </row>
    <row r="121" spans="1:8" ht="11.25">
      <c r="A121" s="3">
        <f t="shared" si="4"/>
        <v>117</v>
      </c>
      <c r="B121" s="44">
        <f t="shared" si="6"/>
        <v>18</v>
      </c>
      <c r="C121" s="13" t="s">
        <v>152</v>
      </c>
      <c r="D121" s="13">
        <v>320</v>
      </c>
      <c r="E121" s="13">
        <f>203+283</f>
        <v>486</v>
      </c>
      <c r="F121" s="35">
        <f t="shared" si="5"/>
        <v>972</v>
      </c>
      <c r="G121" s="14" t="s">
        <v>153</v>
      </c>
      <c r="H121" s="45">
        <f aca="true" t="shared" si="7" ref="H121:H184">F121*G121</f>
        <v>22356</v>
      </c>
    </row>
    <row r="122" spans="1:8" ht="11.25">
      <c r="A122" s="3">
        <f t="shared" si="4"/>
        <v>118</v>
      </c>
      <c r="B122" s="44">
        <f t="shared" si="6"/>
        <v>19</v>
      </c>
      <c r="C122" s="13" t="s">
        <v>154</v>
      </c>
      <c r="D122" s="13">
        <f>193+502+355+433</f>
        <v>1483</v>
      </c>
      <c r="E122" s="13">
        <f>95+400+238+315+399+789+66+450</f>
        <v>2752</v>
      </c>
      <c r="F122" s="35">
        <f t="shared" si="5"/>
        <v>5504</v>
      </c>
      <c r="G122" s="14" t="s">
        <v>137</v>
      </c>
      <c r="H122" s="45">
        <f t="shared" si="7"/>
        <v>192640</v>
      </c>
    </row>
    <row r="123" spans="1:8" ht="11.25">
      <c r="A123" s="3">
        <f t="shared" si="4"/>
        <v>119</v>
      </c>
      <c r="B123" s="44">
        <f t="shared" si="6"/>
        <v>20</v>
      </c>
      <c r="C123" s="13" t="s">
        <v>155</v>
      </c>
      <c r="D123" s="13">
        <v>461</v>
      </c>
      <c r="E123" s="13">
        <f>462+722</f>
        <v>1184</v>
      </c>
      <c r="F123" s="35">
        <f t="shared" si="5"/>
        <v>2368</v>
      </c>
      <c r="G123" s="14" t="s">
        <v>156</v>
      </c>
      <c r="H123" s="45">
        <f t="shared" si="7"/>
        <v>75776</v>
      </c>
    </row>
    <row r="124" spans="1:8" ht="22.5">
      <c r="A124" s="3">
        <f t="shared" si="4"/>
        <v>120</v>
      </c>
      <c r="B124" s="44">
        <f t="shared" si="6"/>
        <v>21</v>
      </c>
      <c r="C124" s="13" t="s">
        <v>157</v>
      </c>
      <c r="D124" s="13">
        <v>1396</v>
      </c>
      <c r="E124" s="13">
        <f>1487+813</f>
        <v>2300</v>
      </c>
      <c r="F124" s="35">
        <f t="shared" si="5"/>
        <v>4600</v>
      </c>
      <c r="G124" s="14" t="s">
        <v>156</v>
      </c>
      <c r="H124" s="45">
        <f t="shared" si="7"/>
        <v>147200</v>
      </c>
    </row>
    <row r="125" spans="1:8" ht="11.25">
      <c r="A125" s="3">
        <f t="shared" si="4"/>
        <v>121</v>
      </c>
      <c r="B125" s="44">
        <f t="shared" si="6"/>
        <v>22</v>
      </c>
      <c r="C125" s="13" t="s">
        <v>158</v>
      </c>
      <c r="D125" s="13">
        <v>26</v>
      </c>
      <c r="E125" s="13">
        <f>19+21</f>
        <v>40</v>
      </c>
      <c r="F125" s="35">
        <f t="shared" si="5"/>
        <v>80</v>
      </c>
      <c r="G125" s="14" t="s">
        <v>156</v>
      </c>
      <c r="H125" s="45">
        <f t="shared" si="7"/>
        <v>2560</v>
      </c>
    </row>
    <row r="126" spans="1:8" ht="22.5">
      <c r="A126" s="3">
        <f t="shared" si="4"/>
        <v>122</v>
      </c>
      <c r="B126" s="44">
        <f t="shared" si="6"/>
        <v>23</v>
      </c>
      <c r="C126" s="13" t="s">
        <v>159</v>
      </c>
      <c r="D126" s="13">
        <v>47</v>
      </c>
      <c r="E126" s="13">
        <f>28+15</f>
        <v>43</v>
      </c>
      <c r="F126" s="35">
        <f t="shared" si="5"/>
        <v>86</v>
      </c>
      <c r="G126" s="14" t="s">
        <v>160</v>
      </c>
      <c r="H126" s="45">
        <f t="shared" si="7"/>
        <v>4816</v>
      </c>
    </row>
    <row r="127" spans="1:8" ht="11.25">
      <c r="A127" s="3">
        <f t="shared" si="4"/>
        <v>123</v>
      </c>
      <c r="B127" s="44">
        <f t="shared" si="6"/>
        <v>24</v>
      </c>
      <c r="C127" s="13" t="s">
        <v>161</v>
      </c>
      <c r="D127" s="13"/>
      <c r="E127" s="13"/>
      <c r="F127" s="35">
        <v>100</v>
      </c>
      <c r="G127" s="14" t="s">
        <v>162</v>
      </c>
      <c r="H127" s="45">
        <f t="shared" si="7"/>
        <v>8200</v>
      </c>
    </row>
    <row r="128" spans="1:8" ht="11.25">
      <c r="A128" s="3">
        <f t="shared" si="4"/>
        <v>124</v>
      </c>
      <c r="B128" s="44">
        <f t="shared" si="6"/>
        <v>25</v>
      </c>
      <c r="C128" s="13" t="s">
        <v>163</v>
      </c>
      <c r="D128" s="13"/>
      <c r="E128" s="13"/>
      <c r="F128" s="35">
        <f t="shared" si="5"/>
        <v>0</v>
      </c>
      <c r="G128" s="14" t="s">
        <v>164</v>
      </c>
      <c r="H128" s="45">
        <f t="shared" si="7"/>
        <v>0</v>
      </c>
    </row>
    <row r="129" spans="1:8" ht="11.25">
      <c r="A129" s="3">
        <f t="shared" si="4"/>
        <v>125</v>
      </c>
      <c r="B129" s="44">
        <f t="shared" si="6"/>
        <v>26</v>
      </c>
      <c r="C129" s="13" t="s">
        <v>165</v>
      </c>
      <c r="D129" s="13"/>
      <c r="E129" s="13"/>
      <c r="F129" s="35">
        <f t="shared" si="5"/>
        <v>0</v>
      </c>
      <c r="G129" s="14" t="s">
        <v>166</v>
      </c>
      <c r="H129" s="45">
        <f t="shared" si="7"/>
        <v>0</v>
      </c>
    </row>
    <row r="130" spans="1:8" ht="11.25">
      <c r="A130" s="3">
        <f t="shared" si="4"/>
        <v>126</v>
      </c>
      <c r="B130" s="44">
        <f t="shared" si="6"/>
        <v>27</v>
      </c>
      <c r="C130" s="13" t="s">
        <v>167</v>
      </c>
      <c r="D130" s="13">
        <v>1</v>
      </c>
      <c r="E130" s="13"/>
      <c r="F130" s="35">
        <v>50</v>
      </c>
      <c r="G130" s="14" t="s">
        <v>168</v>
      </c>
      <c r="H130" s="45">
        <f t="shared" si="7"/>
        <v>11000</v>
      </c>
    </row>
    <row r="131" spans="1:8" ht="11.25">
      <c r="A131" s="3">
        <f t="shared" si="4"/>
        <v>127</v>
      </c>
      <c r="B131" s="44">
        <f t="shared" si="6"/>
        <v>28</v>
      </c>
      <c r="C131" s="13" t="s">
        <v>169</v>
      </c>
      <c r="D131" s="13"/>
      <c r="E131" s="13"/>
      <c r="F131" s="35">
        <f t="shared" si="5"/>
        <v>0</v>
      </c>
      <c r="G131" s="14" t="s">
        <v>170</v>
      </c>
      <c r="H131" s="45">
        <f t="shared" si="7"/>
        <v>0</v>
      </c>
    </row>
    <row r="132" spans="1:8" ht="11.25">
      <c r="A132" s="3">
        <f t="shared" si="4"/>
        <v>128</v>
      </c>
      <c r="B132" s="44">
        <f t="shared" si="6"/>
        <v>29</v>
      </c>
      <c r="C132" s="13" t="s">
        <v>171</v>
      </c>
      <c r="D132" s="13"/>
      <c r="E132" s="13"/>
      <c r="F132" s="35">
        <v>5</v>
      </c>
      <c r="G132" s="14" t="s">
        <v>170</v>
      </c>
      <c r="H132" s="45">
        <f t="shared" si="7"/>
        <v>1250</v>
      </c>
    </row>
    <row r="133" spans="1:8" ht="11.25">
      <c r="A133" s="3">
        <f t="shared" si="4"/>
        <v>129</v>
      </c>
      <c r="B133" s="44">
        <f t="shared" si="6"/>
        <v>30</v>
      </c>
      <c r="C133" s="13" t="s">
        <v>172</v>
      </c>
      <c r="D133" s="13"/>
      <c r="E133" s="13"/>
      <c r="F133" s="35">
        <v>30</v>
      </c>
      <c r="G133" s="14" t="s">
        <v>170</v>
      </c>
      <c r="H133" s="45">
        <f t="shared" si="7"/>
        <v>7500</v>
      </c>
    </row>
    <row r="134" spans="1:8" ht="11.25">
      <c r="A134" s="3">
        <f t="shared" si="4"/>
        <v>130</v>
      </c>
      <c r="B134" s="44">
        <f t="shared" si="6"/>
        <v>31</v>
      </c>
      <c r="C134" s="13" t="s">
        <v>173</v>
      </c>
      <c r="D134" s="13"/>
      <c r="E134" s="13"/>
      <c r="F134" s="35">
        <f t="shared" si="5"/>
        <v>0</v>
      </c>
      <c r="G134" s="14" t="s">
        <v>170</v>
      </c>
      <c r="H134" s="45">
        <f t="shared" si="7"/>
        <v>0</v>
      </c>
    </row>
    <row r="135" spans="1:8" ht="11.25">
      <c r="A135" s="3">
        <f aca="true" t="shared" si="8" ref="A135:A198">A134+1</f>
        <v>131</v>
      </c>
      <c r="B135" s="44">
        <f t="shared" si="6"/>
        <v>32</v>
      </c>
      <c r="C135" s="13" t="s">
        <v>174</v>
      </c>
      <c r="D135" s="13"/>
      <c r="E135" s="13"/>
      <c r="F135" s="35">
        <v>12</v>
      </c>
      <c r="G135" s="14" t="s">
        <v>175</v>
      </c>
      <c r="H135" s="45">
        <f t="shared" si="7"/>
        <v>3360</v>
      </c>
    </row>
    <row r="136" spans="1:8" ht="11.25">
      <c r="A136" s="3">
        <f t="shared" si="8"/>
        <v>132</v>
      </c>
      <c r="B136" s="44">
        <f t="shared" si="6"/>
        <v>33</v>
      </c>
      <c r="C136" s="13" t="s">
        <v>176</v>
      </c>
      <c r="D136" s="13"/>
      <c r="E136" s="13">
        <v>400</v>
      </c>
      <c r="F136" s="35">
        <f aca="true" t="shared" si="9" ref="F136:F199">E136*2</f>
        <v>800</v>
      </c>
      <c r="G136" s="14" t="s">
        <v>177</v>
      </c>
      <c r="H136" s="45">
        <f t="shared" si="7"/>
        <v>12000</v>
      </c>
    </row>
    <row r="137" spans="1:8" ht="11.25">
      <c r="A137" s="3">
        <f t="shared" si="8"/>
        <v>133</v>
      </c>
      <c r="B137" s="44">
        <f t="shared" si="6"/>
        <v>34</v>
      </c>
      <c r="C137" s="13" t="s">
        <v>178</v>
      </c>
      <c r="D137" s="13"/>
      <c r="E137" s="13">
        <v>50</v>
      </c>
      <c r="F137" s="35">
        <f t="shared" si="9"/>
        <v>100</v>
      </c>
      <c r="G137" s="14" t="s">
        <v>179</v>
      </c>
      <c r="H137" s="45">
        <f t="shared" si="7"/>
        <v>3000</v>
      </c>
    </row>
    <row r="138" spans="1:8" ht="11.25">
      <c r="A138" s="3">
        <f t="shared" si="8"/>
        <v>134</v>
      </c>
      <c r="B138" s="44">
        <f t="shared" si="6"/>
        <v>35</v>
      </c>
      <c r="C138" s="13" t="s">
        <v>180</v>
      </c>
      <c r="D138" s="13">
        <v>1470</v>
      </c>
      <c r="E138" s="13">
        <f>805+1321</f>
        <v>2126</v>
      </c>
      <c r="F138" s="35">
        <f t="shared" si="9"/>
        <v>4252</v>
      </c>
      <c r="G138" s="14">
        <v>35</v>
      </c>
      <c r="H138" s="45">
        <f t="shared" si="7"/>
        <v>148820</v>
      </c>
    </row>
    <row r="139" spans="1:8" ht="11.25">
      <c r="A139" s="3">
        <f t="shared" si="8"/>
        <v>135</v>
      </c>
      <c r="B139" s="44">
        <f t="shared" si="6"/>
        <v>36</v>
      </c>
      <c r="C139" s="13" t="s">
        <v>181</v>
      </c>
      <c r="D139" s="13"/>
      <c r="E139" s="13"/>
      <c r="F139" s="35">
        <f t="shared" si="9"/>
        <v>0</v>
      </c>
      <c r="G139" s="14">
        <v>200</v>
      </c>
      <c r="H139" s="45">
        <f t="shared" si="7"/>
        <v>0</v>
      </c>
    </row>
    <row r="140" spans="1:8" ht="11.25">
      <c r="A140" s="3">
        <f t="shared" si="8"/>
        <v>136</v>
      </c>
      <c r="B140" s="44">
        <f t="shared" si="6"/>
        <v>37</v>
      </c>
      <c r="C140" s="13" t="s">
        <v>182</v>
      </c>
      <c r="D140" s="13">
        <v>1461</v>
      </c>
      <c r="E140" s="13">
        <f>1030+1104</f>
        <v>2134</v>
      </c>
      <c r="F140" s="35">
        <f t="shared" si="9"/>
        <v>4268</v>
      </c>
      <c r="G140" s="14">
        <v>25</v>
      </c>
      <c r="H140" s="45">
        <f t="shared" si="7"/>
        <v>106700</v>
      </c>
    </row>
    <row r="141" spans="1:8" ht="11.25">
      <c r="A141" s="3">
        <f t="shared" si="8"/>
        <v>137</v>
      </c>
      <c r="B141" s="44">
        <f t="shared" si="6"/>
        <v>38</v>
      </c>
      <c r="C141" s="13" t="s">
        <v>183</v>
      </c>
      <c r="D141" s="13">
        <v>1139</v>
      </c>
      <c r="E141" s="13">
        <f>318+685</f>
        <v>1003</v>
      </c>
      <c r="F141" s="35">
        <f t="shared" si="9"/>
        <v>2006</v>
      </c>
      <c r="G141" s="14">
        <v>60</v>
      </c>
      <c r="H141" s="45">
        <f t="shared" si="7"/>
        <v>120360</v>
      </c>
    </row>
    <row r="142" spans="1:8" ht="11.25">
      <c r="A142" s="3">
        <f t="shared" si="8"/>
        <v>138</v>
      </c>
      <c r="B142" s="44">
        <f t="shared" si="6"/>
        <v>39</v>
      </c>
      <c r="C142" s="13" t="s">
        <v>184</v>
      </c>
      <c r="D142" s="13">
        <v>497</v>
      </c>
      <c r="E142" s="13">
        <f>424+482</f>
        <v>906</v>
      </c>
      <c r="F142" s="35">
        <f t="shared" si="9"/>
        <v>1812</v>
      </c>
      <c r="G142" s="14">
        <v>40</v>
      </c>
      <c r="H142" s="45">
        <f t="shared" si="7"/>
        <v>72480</v>
      </c>
    </row>
    <row r="143" spans="1:8" ht="11.25">
      <c r="A143" s="3">
        <f t="shared" si="8"/>
        <v>139</v>
      </c>
      <c r="B143" s="44">
        <f t="shared" si="6"/>
        <v>40</v>
      </c>
      <c r="C143" s="13" t="s">
        <v>185</v>
      </c>
      <c r="D143" s="13"/>
      <c r="E143" s="13">
        <v>2</v>
      </c>
      <c r="F143" s="35">
        <f t="shared" si="9"/>
        <v>4</v>
      </c>
      <c r="G143" s="14">
        <v>30</v>
      </c>
      <c r="H143" s="45">
        <f t="shared" si="7"/>
        <v>120</v>
      </c>
    </row>
    <row r="144" spans="1:8" ht="11.25">
      <c r="A144" s="3">
        <f t="shared" si="8"/>
        <v>140</v>
      </c>
      <c r="B144" s="44">
        <f t="shared" si="6"/>
        <v>41</v>
      </c>
      <c r="C144" s="13" t="s">
        <v>186</v>
      </c>
      <c r="D144" s="13"/>
      <c r="E144" s="13"/>
      <c r="F144" s="35">
        <f t="shared" si="9"/>
        <v>0</v>
      </c>
      <c r="G144" s="14">
        <v>50</v>
      </c>
      <c r="H144" s="45">
        <f t="shared" si="7"/>
        <v>0</v>
      </c>
    </row>
    <row r="145" spans="1:8" ht="11.25">
      <c r="A145" s="3">
        <f t="shared" si="8"/>
        <v>141</v>
      </c>
      <c r="B145" s="44">
        <f t="shared" si="6"/>
        <v>42</v>
      </c>
      <c r="C145" s="13" t="s">
        <v>187</v>
      </c>
      <c r="D145" s="13"/>
      <c r="E145" s="13"/>
      <c r="F145" s="35">
        <v>50</v>
      </c>
      <c r="G145" s="14">
        <v>30</v>
      </c>
      <c r="H145" s="45">
        <f t="shared" si="7"/>
        <v>1500</v>
      </c>
    </row>
    <row r="146" spans="1:8" ht="11.25">
      <c r="A146" s="3">
        <f t="shared" si="8"/>
        <v>142</v>
      </c>
      <c r="B146" s="44">
        <f t="shared" si="6"/>
        <v>43</v>
      </c>
      <c r="C146" s="13" t="s">
        <v>188</v>
      </c>
      <c r="D146" s="13"/>
      <c r="E146" s="13"/>
      <c r="F146" s="35">
        <v>50</v>
      </c>
      <c r="G146" s="14">
        <v>30</v>
      </c>
      <c r="H146" s="45">
        <f t="shared" si="7"/>
        <v>1500</v>
      </c>
    </row>
    <row r="147" spans="1:8" ht="11.25">
      <c r="A147" s="3">
        <f t="shared" si="8"/>
        <v>143</v>
      </c>
      <c r="B147" s="44">
        <f t="shared" si="6"/>
        <v>44</v>
      </c>
      <c r="C147" s="13" t="s">
        <v>189</v>
      </c>
      <c r="D147" s="13"/>
      <c r="E147" s="13"/>
      <c r="F147" s="35">
        <v>50</v>
      </c>
      <c r="G147" s="14">
        <v>30</v>
      </c>
      <c r="H147" s="45">
        <f t="shared" si="7"/>
        <v>1500</v>
      </c>
    </row>
    <row r="148" spans="1:8" ht="11.25">
      <c r="A148" s="3">
        <f t="shared" si="8"/>
        <v>144</v>
      </c>
      <c r="B148" s="44">
        <f t="shared" si="6"/>
        <v>45</v>
      </c>
      <c r="C148" s="13" t="s">
        <v>190</v>
      </c>
      <c r="D148" s="13"/>
      <c r="E148" s="13"/>
      <c r="F148" s="35">
        <f t="shared" si="9"/>
        <v>0</v>
      </c>
      <c r="G148" s="14">
        <v>40</v>
      </c>
      <c r="H148" s="45">
        <f t="shared" si="7"/>
        <v>0</v>
      </c>
    </row>
    <row r="149" spans="1:8" ht="11.25">
      <c r="A149" s="3">
        <f t="shared" si="8"/>
        <v>145</v>
      </c>
      <c r="B149" s="44">
        <f t="shared" si="6"/>
        <v>46</v>
      </c>
      <c r="C149" s="13" t="s">
        <v>191</v>
      </c>
      <c r="D149" s="13"/>
      <c r="E149" s="13"/>
      <c r="F149" s="35">
        <v>50</v>
      </c>
      <c r="G149" s="14">
        <v>25</v>
      </c>
      <c r="H149" s="45">
        <f t="shared" si="7"/>
        <v>1250</v>
      </c>
    </row>
    <row r="150" spans="1:8" ht="11.25">
      <c r="A150" s="3">
        <f t="shared" si="8"/>
        <v>146</v>
      </c>
      <c r="B150" s="44">
        <f t="shared" si="6"/>
        <v>47</v>
      </c>
      <c r="C150" s="13" t="s">
        <v>192</v>
      </c>
      <c r="D150" s="13"/>
      <c r="E150" s="13"/>
      <c r="F150" s="35">
        <f t="shared" si="9"/>
        <v>0</v>
      </c>
      <c r="G150" s="14">
        <v>350</v>
      </c>
      <c r="H150" s="45">
        <f t="shared" si="7"/>
        <v>0</v>
      </c>
    </row>
    <row r="151" spans="1:8" ht="11.25">
      <c r="A151" s="3">
        <f t="shared" si="8"/>
        <v>147</v>
      </c>
      <c r="B151" s="44">
        <f t="shared" si="6"/>
        <v>48</v>
      </c>
      <c r="C151" s="13" t="s">
        <v>193</v>
      </c>
      <c r="D151" s="13"/>
      <c r="E151" s="13"/>
      <c r="F151" s="35">
        <f t="shared" si="9"/>
        <v>0</v>
      </c>
      <c r="G151" s="14">
        <v>80</v>
      </c>
      <c r="H151" s="45">
        <f t="shared" si="7"/>
        <v>0</v>
      </c>
    </row>
    <row r="152" spans="1:8" ht="11.25">
      <c r="A152" s="3">
        <f t="shared" si="8"/>
        <v>148</v>
      </c>
      <c r="B152" s="44">
        <f t="shared" si="6"/>
        <v>49</v>
      </c>
      <c r="C152" s="13" t="s">
        <v>194</v>
      </c>
      <c r="D152" s="13"/>
      <c r="E152" s="13"/>
      <c r="F152" s="35">
        <v>100</v>
      </c>
      <c r="G152" s="59">
        <v>40</v>
      </c>
      <c r="H152" s="45">
        <f t="shared" si="7"/>
        <v>4000</v>
      </c>
    </row>
    <row r="153" spans="1:8" ht="11.25">
      <c r="A153" s="3">
        <f t="shared" si="8"/>
        <v>149</v>
      </c>
      <c r="B153" s="44">
        <f t="shared" si="6"/>
        <v>50</v>
      </c>
      <c r="C153" s="16"/>
      <c r="D153" s="16"/>
      <c r="E153" s="16"/>
      <c r="F153" s="35">
        <f t="shared" si="9"/>
        <v>0</v>
      </c>
      <c r="G153" s="59"/>
      <c r="H153" s="45">
        <f t="shared" si="7"/>
        <v>0</v>
      </c>
    </row>
    <row r="154" spans="1:8" ht="11.25">
      <c r="A154" s="3">
        <f t="shared" si="8"/>
        <v>150</v>
      </c>
      <c r="B154" s="44">
        <f t="shared" si="6"/>
        <v>51</v>
      </c>
      <c r="C154" s="13" t="s">
        <v>195</v>
      </c>
      <c r="D154" s="13"/>
      <c r="E154" s="13"/>
      <c r="F154" s="35">
        <f t="shared" si="9"/>
        <v>0</v>
      </c>
      <c r="G154" s="14">
        <v>40</v>
      </c>
      <c r="H154" s="45">
        <f t="shared" si="7"/>
        <v>0</v>
      </c>
    </row>
    <row r="155" spans="1:8" ht="11.25">
      <c r="A155" s="3">
        <f t="shared" si="8"/>
        <v>151</v>
      </c>
      <c r="B155" s="44">
        <f t="shared" si="6"/>
        <v>52</v>
      </c>
      <c r="C155" s="13" t="s">
        <v>196</v>
      </c>
      <c r="D155" s="13"/>
      <c r="E155" s="13"/>
      <c r="F155" s="35">
        <f t="shared" si="9"/>
        <v>0</v>
      </c>
      <c r="G155" s="14">
        <v>50</v>
      </c>
      <c r="H155" s="45">
        <f t="shared" si="7"/>
        <v>0</v>
      </c>
    </row>
    <row r="156" spans="1:8" ht="11.25">
      <c r="A156" s="3">
        <f t="shared" si="8"/>
        <v>152</v>
      </c>
      <c r="B156" s="44">
        <f t="shared" si="6"/>
        <v>53</v>
      </c>
      <c r="C156" s="13" t="s">
        <v>197</v>
      </c>
      <c r="D156" s="13"/>
      <c r="E156" s="13"/>
      <c r="F156" s="35">
        <f t="shared" si="9"/>
        <v>0</v>
      </c>
      <c r="G156" s="14">
        <v>55</v>
      </c>
      <c r="H156" s="45">
        <f t="shared" si="7"/>
        <v>0</v>
      </c>
    </row>
    <row r="157" spans="1:8" ht="11.25">
      <c r="A157" s="3">
        <f t="shared" si="8"/>
        <v>153</v>
      </c>
      <c r="B157" s="44">
        <f t="shared" si="6"/>
        <v>54</v>
      </c>
      <c r="C157" s="13" t="s">
        <v>198</v>
      </c>
      <c r="D157" s="13"/>
      <c r="E157" s="13"/>
      <c r="F157" s="35">
        <f t="shared" si="9"/>
        <v>0</v>
      </c>
      <c r="G157" s="14">
        <v>170</v>
      </c>
      <c r="H157" s="45">
        <f t="shared" si="7"/>
        <v>0</v>
      </c>
    </row>
    <row r="158" spans="1:8" ht="11.25">
      <c r="A158" s="3">
        <f t="shared" si="8"/>
        <v>154</v>
      </c>
      <c r="B158" s="44">
        <f t="shared" si="6"/>
        <v>55</v>
      </c>
      <c r="C158" s="13" t="s">
        <v>199</v>
      </c>
      <c r="D158" s="13">
        <v>819</v>
      </c>
      <c r="E158" s="13">
        <f>420+355</f>
        <v>775</v>
      </c>
      <c r="F158" s="35">
        <f t="shared" si="9"/>
        <v>1550</v>
      </c>
      <c r="G158" s="14">
        <v>120</v>
      </c>
      <c r="H158" s="45">
        <f t="shared" si="7"/>
        <v>186000</v>
      </c>
    </row>
    <row r="159" spans="1:8" ht="11.25">
      <c r="A159" s="3">
        <f t="shared" si="8"/>
        <v>155</v>
      </c>
      <c r="B159" s="44">
        <f t="shared" si="6"/>
        <v>56</v>
      </c>
      <c r="C159" s="17" t="s">
        <v>200</v>
      </c>
      <c r="D159" s="17"/>
      <c r="E159" s="17"/>
      <c r="F159" s="35">
        <v>20</v>
      </c>
      <c r="G159" s="14">
        <v>150</v>
      </c>
      <c r="H159" s="45">
        <f t="shared" si="7"/>
        <v>3000</v>
      </c>
    </row>
    <row r="160" spans="1:8" ht="11.25">
      <c r="A160" s="3">
        <f t="shared" si="8"/>
        <v>156</v>
      </c>
      <c r="B160" s="44">
        <f t="shared" si="6"/>
        <v>57</v>
      </c>
      <c r="C160" s="13" t="s">
        <v>201</v>
      </c>
      <c r="D160" s="13">
        <v>9</v>
      </c>
      <c r="E160" s="13">
        <v>2</v>
      </c>
      <c r="F160" s="35">
        <f t="shared" si="9"/>
        <v>4</v>
      </c>
      <c r="G160" s="14">
        <v>130</v>
      </c>
      <c r="H160" s="45">
        <f t="shared" si="7"/>
        <v>520</v>
      </c>
    </row>
    <row r="161" spans="1:8" ht="11.25">
      <c r="A161" s="3">
        <f t="shared" si="8"/>
        <v>157</v>
      </c>
      <c r="B161" s="44">
        <f t="shared" si="6"/>
        <v>58</v>
      </c>
      <c r="C161" s="13" t="s">
        <v>202</v>
      </c>
      <c r="D161" s="13">
        <v>105</v>
      </c>
      <c r="E161" s="13">
        <f>64+39</f>
        <v>103</v>
      </c>
      <c r="F161" s="35">
        <f t="shared" si="9"/>
        <v>206</v>
      </c>
      <c r="G161" s="14">
        <v>175</v>
      </c>
      <c r="H161" s="45">
        <f t="shared" si="7"/>
        <v>36050</v>
      </c>
    </row>
    <row r="162" spans="1:8" ht="11.25">
      <c r="A162" s="3">
        <f t="shared" si="8"/>
        <v>158</v>
      </c>
      <c r="B162" s="44">
        <f t="shared" si="6"/>
        <v>59</v>
      </c>
      <c r="C162" s="13" t="s">
        <v>203</v>
      </c>
      <c r="D162" s="13">
        <v>43</v>
      </c>
      <c r="E162" s="13">
        <f>34+27</f>
        <v>61</v>
      </c>
      <c r="F162" s="35">
        <f t="shared" si="9"/>
        <v>122</v>
      </c>
      <c r="G162" s="14">
        <v>175</v>
      </c>
      <c r="H162" s="45">
        <f t="shared" si="7"/>
        <v>21350</v>
      </c>
    </row>
    <row r="163" spans="1:8" ht="11.25">
      <c r="A163" s="3">
        <f t="shared" si="8"/>
        <v>159</v>
      </c>
      <c r="B163" s="44">
        <f t="shared" si="6"/>
        <v>60</v>
      </c>
      <c r="C163" s="13" t="s">
        <v>204</v>
      </c>
      <c r="D163" s="13">
        <v>48</v>
      </c>
      <c r="E163" s="13">
        <f>40+32</f>
        <v>72</v>
      </c>
      <c r="F163" s="35">
        <f t="shared" si="9"/>
        <v>144</v>
      </c>
      <c r="G163" s="14">
        <v>175</v>
      </c>
      <c r="H163" s="45">
        <f t="shared" si="7"/>
        <v>25200</v>
      </c>
    </row>
    <row r="164" spans="1:8" ht="11.25">
      <c r="A164" s="3">
        <f t="shared" si="8"/>
        <v>160</v>
      </c>
      <c r="B164" s="44">
        <f t="shared" si="6"/>
        <v>61</v>
      </c>
      <c r="C164" s="13" t="s">
        <v>205</v>
      </c>
      <c r="D164" s="13">
        <v>116</v>
      </c>
      <c r="E164" s="13">
        <f>33+40</f>
        <v>73</v>
      </c>
      <c r="F164" s="35">
        <f t="shared" si="9"/>
        <v>146</v>
      </c>
      <c r="G164" s="14">
        <v>60</v>
      </c>
      <c r="H164" s="45">
        <f t="shared" si="7"/>
        <v>8760</v>
      </c>
    </row>
    <row r="165" spans="1:8" ht="11.25">
      <c r="A165" s="3">
        <f t="shared" si="8"/>
        <v>161</v>
      </c>
      <c r="B165" s="44">
        <f t="shared" si="6"/>
        <v>62</v>
      </c>
      <c r="C165" s="13" t="s">
        <v>206</v>
      </c>
      <c r="D165" s="13">
        <v>26</v>
      </c>
      <c r="E165" s="13">
        <f>23+19</f>
        <v>42</v>
      </c>
      <c r="F165" s="35">
        <f t="shared" si="9"/>
        <v>84</v>
      </c>
      <c r="G165" s="14">
        <v>60</v>
      </c>
      <c r="H165" s="45">
        <f t="shared" si="7"/>
        <v>5040</v>
      </c>
    </row>
    <row r="166" spans="1:8" ht="11.25">
      <c r="A166" s="3">
        <f t="shared" si="8"/>
        <v>162</v>
      </c>
      <c r="B166" s="44">
        <f t="shared" si="6"/>
        <v>63</v>
      </c>
      <c r="C166" s="13" t="s">
        <v>207</v>
      </c>
      <c r="D166" s="13"/>
      <c r="E166" s="13"/>
      <c r="F166" s="35">
        <v>20</v>
      </c>
      <c r="G166" s="14">
        <v>150</v>
      </c>
      <c r="H166" s="45">
        <f t="shared" si="7"/>
        <v>3000</v>
      </c>
    </row>
    <row r="167" spans="1:8" ht="11.25">
      <c r="A167" s="3">
        <f t="shared" si="8"/>
        <v>163</v>
      </c>
      <c r="B167" s="44">
        <f t="shared" si="6"/>
        <v>64</v>
      </c>
      <c r="C167" s="13" t="s">
        <v>208</v>
      </c>
      <c r="D167" s="13"/>
      <c r="E167" s="13"/>
      <c r="F167" s="35">
        <v>20</v>
      </c>
      <c r="G167" s="14">
        <v>150</v>
      </c>
      <c r="H167" s="45">
        <f t="shared" si="7"/>
        <v>3000</v>
      </c>
    </row>
    <row r="168" spans="1:8" ht="11.25">
      <c r="A168" s="3">
        <f t="shared" si="8"/>
        <v>164</v>
      </c>
      <c r="B168" s="44">
        <f t="shared" si="6"/>
        <v>65</v>
      </c>
      <c r="C168" s="13" t="s">
        <v>209</v>
      </c>
      <c r="D168" s="13">
        <v>156</v>
      </c>
      <c r="E168" s="13">
        <f>66+189</f>
        <v>255</v>
      </c>
      <c r="F168" s="35">
        <f t="shared" si="9"/>
        <v>510</v>
      </c>
      <c r="G168" s="14">
        <v>375</v>
      </c>
      <c r="H168" s="45">
        <f t="shared" si="7"/>
        <v>191250</v>
      </c>
    </row>
    <row r="169" spans="1:8" ht="11.25">
      <c r="A169" s="3">
        <f t="shared" si="8"/>
        <v>165</v>
      </c>
      <c r="B169" s="44">
        <f t="shared" si="6"/>
        <v>66</v>
      </c>
      <c r="C169" s="13" t="s">
        <v>210</v>
      </c>
      <c r="D169" s="13"/>
      <c r="E169" s="13"/>
      <c r="F169" s="35">
        <v>10</v>
      </c>
      <c r="G169" s="14">
        <v>375</v>
      </c>
      <c r="H169" s="45">
        <f t="shared" si="7"/>
        <v>3750</v>
      </c>
    </row>
    <row r="170" spans="1:8" ht="11.25">
      <c r="A170" s="3">
        <f t="shared" si="8"/>
        <v>166</v>
      </c>
      <c r="B170" s="44">
        <f aca="true" t="shared" si="10" ref="B170:B233">B169+1</f>
        <v>67</v>
      </c>
      <c r="C170" s="13" t="s">
        <v>211</v>
      </c>
      <c r="D170" s="13"/>
      <c r="E170" s="13"/>
      <c r="F170" s="35">
        <v>10</v>
      </c>
      <c r="G170" s="14">
        <v>400</v>
      </c>
      <c r="H170" s="45">
        <f t="shared" si="7"/>
        <v>4000</v>
      </c>
    </row>
    <row r="171" spans="1:8" ht="11.25">
      <c r="A171" s="3">
        <f t="shared" si="8"/>
        <v>167</v>
      </c>
      <c r="B171" s="44">
        <f t="shared" si="10"/>
        <v>68</v>
      </c>
      <c r="C171" s="13" t="s">
        <v>212</v>
      </c>
      <c r="D171" s="13">
        <v>43</v>
      </c>
      <c r="E171" s="13">
        <f>40+48</f>
        <v>88</v>
      </c>
      <c r="F171" s="35">
        <f t="shared" si="9"/>
        <v>176</v>
      </c>
      <c r="G171" s="14">
        <v>375</v>
      </c>
      <c r="H171" s="45">
        <f t="shared" si="7"/>
        <v>66000</v>
      </c>
    </row>
    <row r="172" spans="1:8" ht="11.25">
      <c r="A172" s="3">
        <f t="shared" si="8"/>
        <v>168</v>
      </c>
      <c r="B172" s="44">
        <f t="shared" si="10"/>
        <v>69</v>
      </c>
      <c r="C172" s="13" t="s">
        <v>213</v>
      </c>
      <c r="D172" s="13">
        <v>172</v>
      </c>
      <c r="E172" s="13">
        <f>116+119</f>
        <v>235</v>
      </c>
      <c r="F172" s="35">
        <f t="shared" si="9"/>
        <v>470</v>
      </c>
      <c r="G172" s="14">
        <v>450</v>
      </c>
      <c r="H172" s="45">
        <f t="shared" si="7"/>
        <v>211500</v>
      </c>
    </row>
    <row r="173" spans="1:8" ht="11.25">
      <c r="A173" s="3">
        <f t="shared" si="8"/>
        <v>169</v>
      </c>
      <c r="B173" s="44">
        <f t="shared" si="10"/>
        <v>70</v>
      </c>
      <c r="C173" s="13" t="s">
        <v>214</v>
      </c>
      <c r="D173" s="13">
        <v>317</v>
      </c>
      <c r="E173" s="13">
        <f>141+168</f>
        <v>309</v>
      </c>
      <c r="F173" s="35">
        <f t="shared" si="9"/>
        <v>618</v>
      </c>
      <c r="G173" s="14">
        <v>400</v>
      </c>
      <c r="H173" s="45">
        <f t="shared" si="7"/>
        <v>247200</v>
      </c>
    </row>
    <row r="174" spans="1:8" ht="11.25">
      <c r="A174" s="3">
        <f t="shared" si="8"/>
        <v>170</v>
      </c>
      <c r="B174" s="44">
        <f t="shared" si="10"/>
        <v>71</v>
      </c>
      <c r="C174" s="13" t="s">
        <v>215</v>
      </c>
      <c r="D174" s="13">
        <v>233</v>
      </c>
      <c r="E174" s="13">
        <f>97+91</f>
        <v>188</v>
      </c>
      <c r="F174" s="35">
        <f t="shared" si="9"/>
        <v>376</v>
      </c>
      <c r="G174" s="14">
        <v>400</v>
      </c>
      <c r="H174" s="45">
        <f t="shared" si="7"/>
        <v>150400</v>
      </c>
    </row>
    <row r="175" spans="1:8" ht="22.5">
      <c r="A175" s="3">
        <f t="shared" si="8"/>
        <v>171</v>
      </c>
      <c r="B175" s="44">
        <f t="shared" si="10"/>
        <v>72</v>
      </c>
      <c r="C175" s="13" t="s">
        <v>216</v>
      </c>
      <c r="D175" s="13">
        <v>15</v>
      </c>
      <c r="E175" s="13">
        <v>1</v>
      </c>
      <c r="F175" s="35">
        <f t="shared" si="9"/>
        <v>2</v>
      </c>
      <c r="G175" s="14">
        <v>400</v>
      </c>
      <c r="H175" s="45">
        <f t="shared" si="7"/>
        <v>800</v>
      </c>
    </row>
    <row r="176" spans="1:8" ht="11.25">
      <c r="A176" s="3">
        <f t="shared" si="8"/>
        <v>172</v>
      </c>
      <c r="B176" s="44">
        <f t="shared" si="10"/>
        <v>73</v>
      </c>
      <c r="C176" s="13" t="s">
        <v>217</v>
      </c>
      <c r="D176" s="13">
        <v>2</v>
      </c>
      <c r="E176" s="13">
        <v>1</v>
      </c>
      <c r="F176" s="35">
        <f t="shared" si="9"/>
        <v>2</v>
      </c>
      <c r="G176" s="14">
        <v>180</v>
      </c>
      <c r="H176" s="45">
        <f t="shared" si="7"/>
        <v>360</v>
      </c>
    </row>
    <row r="177" spans="1:8" ht="11.25">
      <c r="A177" s="3">
        <f t="shared" si="8"/>
        <v>173</v>
      </c>
      <c r="B177" s="44">
        <f t="shared" si="10"/>
        <v>74</v>
      </c>
      <c r="C177" s="13" t="s">
        <v>218</v>
      </c>
      <c r="D177" s="13"/>
      <c r="E177" s="13"/>
      <c r="F177" s="35">
        <v>10</v>
      </c>
      <c r="G177" s="14">
        <v>375</v>
      </c>
      <c r="H177" s="45">
        <f t="shared" si="7"/>
        <v>3750</v>
      </c>
    </row>
    <row r="178" spans="1:8" ht="11.25">
      <c r="A178" s="3">
        <f t="shared" si="8"/>
        <v>174</v>
      </c>
      <c r="B178" s="44">
        <f t="shared" si="10"/>
        <v>75</v>
      </c>
      <c r="C178" s="13" t="s">
        <v>219</v>
      </c>
      <c r="D178" s="13"/>
      <c r="E178" s="13"/>
      <c r="F178" s="35">
        <v>10</v>
      </c>
      <c r="G178" s="14">
        <v>400</v>
      </c>
      <c r="H178" s="45">
        <f t="shared" si="7"/>
        <v>4000</v>
      </c>
    </row>
    <row r="179" spans="1:8" ht="11.25">
      <c r="A179" s="3">
        <f t="shared" si="8"/>
        <v>175</v>
      </c>
      <c r="B179" s="44">
        <f t="shared" si="10"/>
        <v>76</v>
      </c>
      <c r="C179" s="13" t="s">
        <v>220</v>
      </c>
      <c r="D179" s="13"/>
      <c r="E179" s="13"/>
      <c r="F179" s="35">
        <v>5</v>
      </c>
      <c r="G179" s="14">
        <v>400</v>
      </c>
      <c r="H179" s="45">
        <f t="shared" si="7"/>
        <v>2000</v>
      </c>
    </row>
    <row r="180" spans="1:8" ht="11.25">
      <c r="A180" s="3">
        <f t="shared" si="8"/>
        <v>176</v>
      </c>
      <c r="B180" s="44">
        <f t="shared" si="10"/>
        <v>77</v>
      </c>
      <c r="C180" s="13" t="s">
        <v>221</v>
      </c>
      <c r="D180" s="13"/>
      <c r="E180" s="13"/>
      <c r="F180" s="35">
        <v>5</v>
      </c>
      <c r="G180" s="14">
        <v>400</v>
      </c>
      <c r="H180" s="45">
        <f t="shared" si="7"/>
        <v>2000</v>
      </c>
    </row>
    <row r="181" spans="1:8" ht="11.25">
      <c r="A181" s="3">
        <f t="shared" si="8"/>
        <v>177</v>
      </c>
      <c r="B181" s="44">
        <f t="shared" si="10"/>
        <v>78</v>
      </c>
      <c r="C181" s="13" t="s">
        <v>222</v>
      </c>
      <c r="D181" s="13"/>
      <c r="E181" s="13"/>
      <c r="F181" s="35">
        <v>5</v>
      </c>
      <c r="G181" s="14">
        <v>400</v>
      </c>
      <c r="H181" s="45">
        <f t="shared" si="7"/>
        <v>2000</v>
      </c>
    </row>
    <row r="182" spans="1:8" ht="11.25">
      <c r="A182" s="3">
        <f t="shared" si="8"/>
        <v>178</v>
      </c>
      <c r="B182" s="44">
        <f t="shared" si="10"/>
        <v>79</v>
      </c>
      <c r="C182" s="13" t="s">
        <v>223</v>
      </c>
      <c r="D182" s="13"/>
      <c r="E182" s="13"/>
      <c r="F182" s="35">
        <v>5</v>
      </c>
      <c r="G182" s="14">
        <v>400</v>
      </c>
      <c r="H182" s="45">
        <f t="shared" si="7"/>
        <v>2000</v>
      </c>
    </row>
    <row r="183" spans="1:8" ht="11.25">
      <c r="A183" s="3">
        <f t="shared" si="8"/>
        <v>179</v>
      </c>
      <c r="B183" s="44">
        <f t="shared" si="10"/>
        <v>80</v>
      </c>
      <c r="C183" s="13" t="s">
        <v>224</v>
      </c>
      <c r="D183" s="13"/>
      <c r="E183" s="13"/>
      <c r="F183" s="35">
        <v>5</v>
      </c>
      <c r="G183" s="14">
        <v>400</v>
      </c>
      <c r="H183" s="45">
        <f t="shared" si="7"/>
        <v>2000</v>
      </c>
    </row>
    <row r="184" spans="1:8" ht="11.25">
      <c r="A184" s="3">
        <f t="shared" si="8"/>
        <v>180</v>
      </c>
      <c r="B184" s="44">
        <f t="shared" si="10"/>
        <v>81</v>
      </c>
      <c r="C184" s="13" t="s">
        <v>225</v>
      </c>
      <c r="D184" s="13"/>
      <c r="E184" s="13"/>
      <c r="F184" s="35">
        <v>5</v>
      </c>
      <c r="G184" s="14">
        <v>400</v>
      </c>
      <c r="H184" s="45">
        <f t="shared" si="7"/>
        <v>2000</v>
      </c>
    </row>
    <row r="185" spans="1:8" ht="11.25">
      <c r="A185" s="3">
        <f t="shared" si="8"/>
        <v>181</v>
      </c>
      <c r="B185" s="44">
        <f t="shared" si="10"/>
        <v>82</v>
      </c>
      <c r="C185" s="13" t="s">
        <v>226</v>
      </c>
      <c r="D185" s="13"/>
      <c r="E185" s="13"/>
      <c r="F185" s="35">
        <f t="shared" si="9"/>
        <v>0</v>
      </c>
      <c r="G185" s="14">
        <v>700</v>
      </c>
      <c r="H185" s="45">
        <f aca="true" t="shared" si="11" ref="H185:H234">F185*G185</f>
        <v>0</v>
      </c>
    </row>
    <row r="186" spans="1:8" ht="11.25">
      <c r="A186" s="3">
        <f t="shared" si="8"/>
        <v>182</v>
      </c>
      <c r="B186" s="44">
        <f t="shared" si="10"/>
        <v>83</v>
      </c>
      <c r="C186" s="13" t="s">
        <v>227</v>
      </c>
      <c r="D186" s="13">
        <v>30</v>
      </c>
      <c r="E186" s="13">
        <f>39+54</f>
        <v>93</v>
      </c>
      <c r="F186" s="35">
        <f t="shared" si="9"/>
        <v>186</v>
      </c>
      <c r="G186" s="14">
        <v>450</v>
      </c>
      <c r="H186" s="45">
        <f t="shared" si="11"/>
        <v>83700</v>
      </c>
    </row>
    <row r="187" spans="1:8" ht="11.25">
      <c r="A187" s="3">
        <f t="shared" si="8"/>
        <v>183</v>
      </c>
      <c r="B187" s="44">
        <f t="shared" si="10"/>
        <v>84</v>
      </c>
      <c r="C187" s="13" t="s">
        <v>228</v>
      </c>
      <c r="D187" s="13"/>
      <c r="E187" s="13"/>
      <c r="F187" s="35">
        <v>30</v>
      </c>
      <c r="G187" s="14">
        <v>450</v>
      </c>
      <c r="H187" s="45">
        <f t="shared" si="11"/>
        <v>13500</v>
      </c>
    </row>
    <row r="188" spans="1:8" ht="11.25">
      <c r="A188" s="3">
        <f t="shared" si="8"/>
        <v>184</v>
      </c>
      <c r="B188" s="44">
        <f t="shared" si="10"/>
        <v>85</v>
      </c>
      <c r="C188" s="13" t="s">
        <v>229</v>
      </c>
      <c r="D188" s="13"/>
      <c r="E188" s="13"/>
      <c r="F188" s="35">
        <f t="shared" si="9"/>
        <v>0</v>
      </c>
      <c r="G188" s="14">
        <v>450</v>
      </c>
      <c r="H188" s="45">
        <f t="shared" si="11"/>
        <v>0</v>
      </c>
    </row>
    <row r="189" spans="1:8" ht="11.25">
      <c r="A189" s="3">
        <f t="shared" si="8"/>
        <v>185</v>
      </c>
      <c r="B189" s="44">
        <f t="shared" si="10"/>
        <v>86</v>
      </c>
      <c r="C189" s="13" t="s">
        <v>230</v>
      </c>
      <c r="D189" s="13"/>
      <c r="E189" s="13"/>
      <c r="F189" s="35">
        <v>30</v>
      </c>
      <c r="G189" s="14">
        <v>450</v>
      </c>
      <c r="H189" s="45">
        <f t="shared" si="11"/>
        <v>13500</v>
      </c>
    </row>
    <row r="190" spans="1:8" ht="11.25">
      <c r="A190" s="3">
        <f t="shared" si="8"/>
        <v>186</v>
      </c>
      <c r="B190" s="44">
        <f t="shared" si="10"/>
        <v>87</v>
      </c>
      <c r="C190" s="13" t="s">
        <v>231</v>
      </c>
      <c r="D190" s="13">
        <v>206</v>
      </c>
      <c r="E190" s="13">
        <f>185+237+15</f>
        <v>437</v>
      </c>
      <c r="F190" s="35">
        <f t="shared" si="9"/>
        <v>874</v>
      </c>
      <c r="G190" s="14">
        <v>450</v>
      </c>
      <c r="H190" s="45">
        <f t="shared" si="11"/>
        <v>393300</v>
      </c>
    </row>
    <row r="191" spans="1:8" ht="11.25">
      <c r="A191" s="3">
        <f t="shared" si="8"/>
        <v>187</v>
      </c>
      <c r="B191" s="44">
        <f t="shared" si="10"/>
        <v>88</v>
      </c>
      <c r="C191" s="13" t="s">
        <v>232</v>
      </c>
      <c r="D191" s="13">
        <v>1</v>
      </c>
      <c r="E191" s="13"/>
      <c r="F191" s="35">
        <f t="shared" si="9"/>
        <v>0</v>
      </c>
      <c r="G191" s="14">
        <v>450</v>
      </c>
      <c r="H191" s="45">
        <f t="shared" si="11"/>
        <v>0</v>
      </c>
    </row>
    <row r="192" spans="1:8" ht="11.25">
      <c r="A192" s="3">
        <f t="shared" si="8"/>
        <v>188</v>
      </c>
      <c r="B192" s="44">
        <f t="shared" si="10"/>
        <v>89</v>
      </c>
      <c r="C192" s="13" t="s">
        <v>233</v>
      </c>
      <c r="D192" s="13">
        <v>9</v>
      </c>
      <c r="E192" s="13">
        <f>10+3+7</f>
        <v>20</v>
      </c>
      <c r="F192" s="35">
        <f t="shared" si="9"/>
        <v>40</v>
      </c>
      <c r="G192" s="14">
        <v>450</v>
      </c>
      <c r="H192" s="45">
        <f t="shared" si="11"/>
        <v>18000</v>
      </c>
    </row>
    <row r="193" spans="1:8" ht="11.25">
      <c r="A193" s="3">
        <f t="shared" si="8"/>
        <v>189</v>
      </c>
      <c r="B193" s="44">
        <f t="shared" si="10"/>
        <v>90</v>
      </c>
      <c r="C193" s="13" t="s">
        <v>234</v>
      </c>
      <c r="D193" s="13">
        <v>50</v>
      </c>
      <c r="E193" s="13">
        <f>37+54+2</f>
        <v>93</v>
      </c>
      <c r="F193" s="35">
        <f t="shared" si="9"/>
        <v>186</v>
      </c>
      <c r="G193" s="14">
        <v>450</v>
      </c>
      <c r="H193" s="45">
        <f t="shared" si="11"/>
        <v>83700</v>
      </c>
    </row>
    <row r="194" spans="1:8" ht="11.25">
      <c r="A194" s="3">
        <f t="shared" si="8"/>
        <v>190</v>
      </c>
      <c r="B194" s="44">
        <f t="shared" si="10"/>
        <v>91</v>
      </c>
      <c r="C194" s="13" t="s">
        <v>235</v>
      </c>
      <c r="D194" s="13">
        <v>2</v>
      </c>
      <c r="E194" s="13">
        <v>1</v>
      </c>
      <c r="F194" s="35">
        <f t="shared" si="9"/>
        <v>2</v>
      </c>
      <c r="G194" s="14">
        <v>450</v>
      </c>
      <c r="H194" s="45">
        <f t="shared" si="11"/>
        <v>900</v>
      </c>
    </row>
    <row r="195" spans="1:8" ht="11.25">
      <c r="A195" s="3">
        <f t="shared" si="8"/>
        <v>191</v>
      </c>
      <c r="B195" s="44">
        <f t="shared" si="10"/>
        <v>92</v>
      </c>
      <c r="C195" s="13" t="s">
        <v>236</v>
      </c>
      <c r="D195" s="13">
        <v>1</v>
      </c>
      <c r="E195" s="13">
        <v>1</v>
      </c>
      <c r="F195" s="35">
        <f t="shared" si="9"/>
        <v>2</v>
      </c>
      <c r="G195" s="14">
        <v>700</v>
      </c>
      <c r="H195" s="45">
        <f t="shared" si="11"/>
        <v>1400</v>
      </c>
    </row>
    <row r="196" spans="1:8" ht="11.25">
      <c r="A196" s="3">
        <f t="shared" si="8"/>
        <v>192</v>
      </c>
      <c r="B196" s="44">
        <f t="shared" si="10"/>
        <v>93</v>
      </c>
      <c r="C196" s="13" t="s">
        <v>237</v>
      </c>
      <c r="D196" s="13"/>
      <c r="E196" s="13"/>
      <c r="F196" s="35">
        <f t="shared" si="9"/>
        <v>0</v>
      </c>
      <c r="G196" s="14">
        <v>700</v>
      </c>
      <c r="H196" s="45">
        <f t="shared" si="11"/>
        <v>0</v>
      </c>
    </row>
    <row r="197" spans="1:8" ht="11.25">
      <c r="A197" s="3">
        <f t="shared" si="8"/>
        <v>193</v>
      </c>
      <c r="B197" s="44">
        <f t="shared" si="10"/>
        <v>94</v>
      </c>
      <c r="C197" s="13" t="s">
        <v>238</v>
      </c>
      <c r="D197" s="13"/>
      <c r="E197" s="13">
        <v>1</v>
      </c>
      <c r="F197" s="35">
        <f t="shared" si="9"/>
        <v>2</v>
      </c>
      <c r="G197" s="14">
        <v>700</v>
      </c>
      <c r="H197" s="45">
        <f t="shared" si="11"/>
        <v>1400</v>
      </c>
    </row>
    <row r="198" spans="1:8" ht="11.25">
      <c r="A198" s="3">
        <f t="shared" si="8"/>
        <v>194</v>
      </c>
      <c r="B198" s="44">
        <f t="shared" si="10"/>
        <v>95</v>
      </c>
      <c r="C198" s="13" t="s">
        <v>239</v>
      </c>
      <c r="D198" s="13">
        <v>88</v>
      </c>
      <c r="E198" s="13">
        <f>53+84</f>
        <v>137</v>
      </c>
      <c r="F198" s="35">
        <f t="shared" si="9"/>
        <v>274</v>
      </c>
      <c r="G198" s="14">
        <v>700</v>
      </c>
      <c r="H198" s="45">
        <f t="shared" si="11"/>
        <v>191800</v>
      </c>
    </row>
    <row r="199" spans="1:8" ht="22.5">
      <c r="A199" s="3">
        <f aca="true" t="shared" si="12" ref="A199:A234">A198+1</f>
        <v>195</v>
      </c>
      <c r="B199" s="44">
        <f t="shared" si="10"/>
        <v>96</v>
      </c>
      <c r="C199" s="13" t="s">
        <v>240</v>
      </c>
      <c r="D199" s="13">
        <v>5</v>
      </c>
      <c r="E199" s="13">
        <v>5</v>
      </c>
      <c r="F199" s="35">
        <f t="shared" si="9"/>
        <v>10</v>
      </c>
      <c r="G199" s="14">
        <v>700</v>
      </c>
      <c r="H199" s="45">
        <f t="shared" si="11"/>
        <v>7000</v>
      </c>
    </row>
    <row r="200" spans="1:8" ht="11.25">
      <c r="A200" s="3">
        <f t="shared" si="12"/>
        <v>196</v>
      </c>
      <c r="B200" s="44">
        <f t="shared" si="10"/>
        <v>97</v>
      </c>
      <c r="C200" s="13" t="s">
        <v>241</v>
      </c>
      <c r="D200" s="13">
        <v>1</v>
      </c>
      <c r="E200" s="13"/>
      <c r="F200" s="35">
        <v>10</v>
      </c>
      <c r="G200" s="14">
        <v>700</v>
      </c>
      <c r="H200" s="45">
        <f t="shared" si="11"/>
        <v>7000</v>
      </c>
    </row>
    <row r="201" spans="1:8" ht="11.25">
      <c r="A201" s="3">
        <f t="shared" si="12"/>
        <v>197</v>
      </c>
      <c r="B201" s="44">
        <f t="shared" si="10"/>
        <v>98</v>
      </c>
      <c r="C201" s="13" t="s">
        <v>242</v>
      </c>
      <c r="D201" s="13">
        <v>2</v>
      </c>
      <c r="E201" s="13">
        <v>4</v>
      </c>
      <c r="F201" s="35">
        <f aca="true" t="shared" si="13" ref="F201:F234">E201*2</f>
        <v>8</v>
      </c>
      <c r="G201" s="14">
        <v>700</v>
      </c>
      <c r="H201" s="45">
        <f t="shared" si="11"/>
        <v>5600</v>
      </c>
    </row>
    <row r="202" spans="1:8" ht="11.25">
      <c r="A202" s="3">
        <f t="shared" si="12"/>
        <v>198</v>
      </c>
      <c r="B202" s="44">
        <f t="shared" si="10"/>
        <v>99</v>
      </c>
      <c r="C202" s="13" t="s">
        <v>243</v>
      </c>
      <c r="D202" s="13"/>
      <c r="E202" s="13">
        <v>2</v>
      </c>
      <c r="F202" s="35">
        <f t="shared" si="13"/>
        <v>4</v>
      </c>
      <c r="G202" s="14">
        <v>700</v>
      </c>
      <c r="H202" s="45">
        <f t="shared" si="11"/>
        <v>2800</v>
      </c>
    </row>
    <row r="203" spans="1:8" ht="11.25">
      <c r="A203" s="3">
        <f t="shared" si="12"/>
        <v>199</v>
      </c>
      <c r="B203" s="44">
        <f t="shared" si="10"/>
        <v>100</v>
      </c>
      <c r="C203" s="13" t="s">
        <v>244</v>
      </c>
      <c r="D203" s="13"/>
      <c r="E203" s="13"/>
      <c r="F203" s="35">
        <f t="shared" si="13"/>
        <v>0</v>
      </c>
      <c r="G203" s="14">
        <v>700</v>
      </c>
      <c r="H203" s="45">
        <f t="shared" si="11"/>
        <v>0</v>
      </c>
    </row>
    <row r="204" spans="1:8" ht="11.25">
      <c r="A204" s="3">
        <f t="shared" si="12"/>
        <v>200</v>
      </c>
      <c r="B204" s="44">
        <f t="shared" si="10"/>
        <v>101</v>
      </c>
      <c r="C204" s="13" t="s">
        <v>245</v>
      </c>
      <c r="D204" s="13"/>
      <c r="E204" s="13"/>
      <c r="F204" s="35">
        <f t="shared" si="13"/>
        <v>0</v>
      </c>
      <c r="G204" s="14">
        <v>700</v>
      </c>
      <c r="H204" s="45">
        <f t="shared" si="11"/>
        <v>0</v>
      </c>
    </row>
    <row r="205" spans="1:8" ht="11.25">
      <c r="A205" s="3">
        <f t="shared" si="12"/>
        <v>201</v>
      </c>
      <c r="B205" s="44">
        <f t="shared" si="10"/>
        <v>102</v>
      </c>
      <c r="C205" s="13" t="s">
        <v>246</v>
      </c>
      <c r="D205" s="13"/>
      <c r="E205" s="13"/>
      <c r="F205" s="35">
        <v>10</v>
      </c>
      <c r="G205" s="14">
        <v>700</v>
      </c>
      <c r="H205" s="45">
        <f t="shared" si="11"/>
        <v>7000</v>
      </c>
    </row>
    <row r="206" spans="1:8" ht="11.25">
      <c r="A206" s="3">
        <f t="shared" si="12"/>
        <v>202</v>
      </c>
      <c r="B206" s="44">
        <f t="shared" si="10"/>
        <v>103</v>
      </c>
      <c r="C206" s="13" t="s">
        <v>247</v>
      </c>
      <c r="D206" s="13"/>
      <c r="E206" s="13"/>
      <c r="F206" s="35">
        <v>2</v>
      </c>
      <c r="G206" s="14">
        <v>850</v>
      </c>
      <c r="H206" s="45">
        <f t="shared" si="11"/>
        <v>1700</v>
      </c>
    </row>
    <row r="207" spans="1:8" ht="11.25">
      <c r="A207" s="3">
        <f t="shared" si="12"/>
        <v>203</v>
      </c>
      <c r="B207" s="44">
        <f t="shared" si="10"/>
        <v>104</v>
      </c>
      <c r="C207" s="13" t="s">
        <v>248</v>
      </c>
      <c r="D207" s="13"/>
      <c r="E207" s="13"/>
      <c r="F207" s="35">
        <v>3</v>
      </c>
      <c r="G207" s="14">
        <v>400</v>
      </c>
      <c r="H207" s="45">
        <f t="shared" si="11"/>
        <v>1200</v>
      </c>
    </row>
    <row r="208" spans="1:8" ht="11.25">
      <c r="A208" s="3">
        <f t="shared" si="12"/>
        <v>204</v>
      </c>
      <c r="B208" s="44">
        <f t="shared" si="10"/>
        <v>105</v>
      </c>
      <c r="C208" s="13" t="s">
        <v>249</v>
      </c>
      <c r="D208" s="13"/>
      <c r="E208" s="13"/>
      <c r="F208" s="35">
        <v>3</v>
      </c>
      <c r="G208" s="14">
        <v>400</v>
      </c>
      <c r="H208" s="45">
        <f t="shared" si="11"/>
        <v>1200</v>
      </c>
    </row>
    <row r="209" spans="1:8" ht="11.25">
      <c r="A209" s="3">
        <f t="shared" si="12"/>
        <v>205</v>
      </c>
      <c r="B209" s="44">
        <f t="shared" si="10"/>
        <v>106</v>
      </c>
      <c r="C209" s="13" t="s">
        <v>250</v>
      </c>
      <c r="D209" s="13">
        <v>21</v>
      </c>
      <c r="E209" s="13">
        <v>13</v>
      </c>
      <c r="F209" s="35">
        <f t="shared" si="13"/>
        <v>26</v>
      </c>
      <c r="G209" s="14">
        <v>600</v>
      </c>
      <c r="H209" s="45">
        <f t="shared" si="11"/>
        <v>15600</v>
      </c>
    </row>
    <row r="210" spans="1:8" ht="11.25">
      <c r="A210" s="3">
        <f t="shared" si="12"/>
        <v>206</v>
      </c>
      <c r="B210" s="44">
        <f t="shared" si="10"/>
        <v>107</v>
      </c>
      <c r="C210" s="13" t="s">
        <v>251</v>
      </c>
      <c r="D210" s="13"/>
      <c r="E210" s="13"/>
      <c r="F210" s="35">
        <v>2</v>
      </c>
      <c r="G210" s="14">
        <v>400</v>
      </c>
      <c r="H210" s="45">
        <f t="shared" si="11"/>
        <v>800</v>
      </c>
    </row>
    <row r="211" spans="1:8" ht="11.25">
      <c r="A211" s="3">
        <f t="shared" si="12"/>
        <v>207</v>
      </c>
      <c r="B211" s="44">
        <f t="shared" si="10"/>
        <v>108</v>
      </c>
      <c r="C211" s="13" t="s">
        <v>252</v>
      </c>
      <c r="D211" s="13"/>
      <c r="E211" s="13"/>
      <c r="F211" s="35">
        <v>2</v>
      </c>
      <c r="G211" s="14">
        <v>800</v>
      </c>
      <c r="H211" s="45">
        <f t="shared" si="11"/>
        <v>1600</v>
      </c>
    </row>
    <row r="212" spans="1:8" ht="11.25">
      <c r="A212" s="3">
        <f t="shared" si="12"/>
        <v>208</v>
      </c>
      <c r="B212" s="44">
        <f t="shared" si="10"/>
        <v>109</v>
      </c>
      <c r="C212" s="13" t="s">
        <v>253</v>
      </c>
      <c r="D212" s="13"/>
      <c r="E212" s="13"/>
      <c r="F212" s="35">
        <v>2</v>
      </c>
      <c r="G212" s="14">
        <v>300</v>
      </c>
      <c r="H212" s="45">
        <f t="shared" si="11"/>
        <v>600</v>
      </c>
    </row>
    <row r="213" spans="1:8" ht="11.25">
      <c r="A213" s="3">
        <f t="shared" si="12"/>
        <v>209</v>
      </c>
      <c r="B213" s="44">
        <f t="shared" si="10"/>
        <v>110</v>
      </c>
      <c r="C213" s="13" t="s">
        <v>254</v>
      </c>
      <c r="D213" s="13"/>
      <c r="E213" s="13"/>
      <c r="F213" s="35">
        <f t="shared" si="13"/>
        <v>0</v>
      </c>
      <c r="G213" s="14">
        <v>10</v>
      </c>
      <c r="H213" s="45">
        <f t="shared" si="11"/>
        <v>0</v>
      </c>
    </row>
    <row r="214" spans="1:8" ht="11.25">
      <c r="A214" s="3">
        <f t="shared" si="12"/>
        <v>210</v>
      </c>
      <c r="B214" s="44">
        <f t="shared" si="10"/>
        <v>111</v>
      </c>
      <c r="C214" s="13" t="s">
        <v>255</v>
      </c>
      <c r="D214" s="13"/>
      <c r="E214" s="13"/>
      <c r="F214" s="35">
        <f t="shared" si="13"/>
        <v>0</v>
      </c>
      <c r="G214" s="14">
        <v>25</v>
      </c>
      <c r="H214" s="45">
        <f t="shared" si="11"/>
        <v>0</v>
      </c>
    </row>
    <row r="215" spans="1:8" ht="11.25">
      <c r="A215" s="3">
        <f t="shared" si="12"/>
        <v>211</v>
      </c>
      <c r="B215" s="44">
        <f t="shared" si="10"/>
        <v>112</v>
      </c>
      <c r="C215" s="13" t="s">
        <v>256</v>
      </c>
      <c r="D215" s="13"/>
      <c r="E215" s="13"/>
      <c r="F215" s="35">
        <f t="shared" si="13"/>
        <v>0</v>
      </c>
      <c r="G215" s="14">
        <v>20</v>
      </c>
      <c r="H215" s="45">
        <f t="shared" si="11"/>
        <v>0</v>
      </c>
    </row>
    <row r="216" spans="1:8" ht="11.25">
      <c r="A216" s="3">
        <f t="shared" si="12"/>
        <v>212</v>
      </c>
      <c r="B216" s="44">
        <f t="shared" si="10"/>
        <v>113</v>
      </c>
      <c r="C216" s="13" t="s">
        <v>257</v>
      </c>
      <c r="D216" s="13"/>
      <c r="E216" s="13"/>
      <c r="F216" s="35">
        <f t="shared" si="13"/>
        <v>0</v>
      </c>
      <c r="G216" s="14">
        <v>25</v>
      </c>
      <c r="H216" s="45">
        <f t="shared" si="11"/>
        <v>0</v>
      </c>
    </row>
    <row r="217" spans="1:8" ht="11.25">
      <c r="A217" s="3">
        <f t="shared" si="12"/>
        <v>213</v>
      </c>
      <c r="B217" s="44">
        <f t="shared" si="10"/>
        <v>114</v>
      </c>
      <c r="C217" s="13" t="s">
        <v>258</v>
      </c>
      <c r="D217" s="13"/>
      <c r="E217" s="13"/>
      <c r="F217" s="35">
        <f t="shared" si="13"/>
        <v>0</v>
      </c>
      <c r="G217" s="14">
        <v>5</v>
      </c>
      <c r="H217" s="45">
        <f t="shared" si="11"/>
        <v>0</v>
      </c>
    </row>
    <row r="218" spans="1:8" ht="11.25">
      <c r="A218" s="3">
        <f t="shared" si="12"/>
        <v>214</v>
      </c>
      <c r="B218" s="44">
        <f t="shared" si="10"/>
        <v>115</v>
      </c>
      <c r="C218" s="13" t="s">
        <v>259</v>
      </c>
      <c r="D218" s="13"/>
      <c r="E218" s="13"/>
      <c r="F218" s="35">
        <f t="shared" si="13"/>
        <v>0</v>
      </c>
      <c r="G218" s="14">
        <v>20</v>
      </c>
      <c r="H218" s="45">
        <f t="shared" si="11"/>
        <v>0</v>
      </c>
    </row>
    <row r="219" spans="1:8" ht="11.25">
      <c r="A219" s="3">
        <f t="shared" si="12"/>
        <v>215</v>
      </c>
      <c r="B219" s="44">
        <f t="shared" si="10"/>
        <v>116</v>
      </c>
      <c r="C219" s="13" t="s">
        <v>260</v>
      </c>
      <c r="D219" s="13"/>
      <c r="E219" s="13"/>
      <c r="F219" s="35">
        <f t="shared" si="13"/>
        <v>0</v>
      </c>
      <c r="G219" s="14">
        <v>25</v>
      </c>
      <c r="H219" s="45">
        <f t="shared" si="11"/>
        <v>0</v>
      </c>
    </row>
    <row r="220" spans="1:8" ht="11.25">
      <c r="A220" s="3">
        <f t="shared" si="12"/>
        <v>216</v>
      </c>
      <c r="B220" s="44">
        <f t="shared" si="10"/>
        <v>117</v>
      </c>
      <c r="C220" s="13" t="s">
        <v>261</v>
      </c>
      <c r="D220" s="13"/>
      <c r="E220" s="13"/>
      <c r="F220" s="35">
        <f t="shared" si="13"/>
        <v>0</v>
      </c>
      <c r="G220" s="14">
        <v>20</v>
      </c>
      <c r="H220" s="45">
        <f t="shared" si="11"/>
        <v>0</v>
      </c>
    </row>
    <row r="221" spans="1:8" ht="11.25">
      <c r="A221" s="3">
        <f t="shared" si="12"/>
        <v>217</v>
      </c>
      <c r="B221" s="44">
        <f t="shared" si="10"/>
        <v>118</v>
      </c>
      <c r="C221" s="13" t="s">
        <v>262</v>
      </c>
      <c r="D221" s="13"/>
      <c r="E221" s="13"/>
      <c r="F221" s="35">
        <f t="shared" si="13"/>
        <v>0</v>
      </c>
      <c r="G221" s="14">
        <v>20</v>
      </c>
      <c r="H221" s="45">
        <f t="shared" si="11"/>
        <v>0</v>
      </c>
    </row>
    <row r="222" spans="1:8" ht="11.25">
      <c r="A222" s="3">
        <f t="shared" si="12"/>
        <v>218</v>
      </c>
      <c r="B222" s="44">
        <f t="shared" si="10"/>
        <v>119</v>
      </c>
      <c r="C222" s="13" t="s">
        <v>263</v>
      </c>
      <c r="D222" s="13"/>
      <c r="E222" s="13"/>
      <c r="F222" s="35">
        <f t="shared" si="13"/>
        <v>0</v>
      </c>
      <c r="G222" s="14">
        <v>20</v>
      </c>
      <c r="H222" s="45">
        <f t="shared" si="11"/>
        <v>0</v>
      </c>
    </row>
    <row r="223" spans="1:8" ht="11.25">
      <c r="A223" s="3">
        <f t="shared" si="12"/>
        <v>219</v>
      </c>
      <c r="B223" s="44">
        <f t="shared" si="10"/>
        <v>120</v>
      </c>
      <c r="C223" s="13" t="s">
        <v>264</v>
      </c>
      <c r="D223" s="13"/>
      <c r="E223" s="13"/>
      <c r="F223" s="35">
        <f t="shared" si="13"/>
        <v>0</v>
      </c>
      <c r="G223" s="14">
        <v>20</v>
      </c>
      <c r="H223" s="45">
        <f t="shared" si="11"/>
        <v>0</v>
      </c>
    </row>
    <row r="224" spans="1:8" ht="11.25">
      <c r="A224" s="3">
        <f t="shared" si="12"/>
        <v>220</v>
      </c>
      <c r="B224" s="44">
        <f t="shared" si="10"/>
        <v>121</v>
      </c>
      <c r="C224" s="13" t="s">
        <v>265</v>
      </c>
      <c r="D224" s="13"/>
      <c r="E224" s="13"/>
      <c r="F224" s="35">
        <f t="shared" si="13"/>
        <v>0</v>
      </c>
      <c r="G224" s="14">
        <v>75</v>
      </c>
      <c r="H224" s="45">
        <f t="shared" si="11"/>
        <v>0</v>
      </c>
    </row>
    <row r="225" spans="1:8" ht="11.25">
      <c r="A225" s="3">
        <f t="shared" si="12"/>
        <v>221</v>
      </c>
      <c r="B225" s="44">
        <f t="shared" si="10"/>
        <v>122</v>
      </c>
      <c r="C225" s="13" t="s">
        <v>266</v>
      </c>
      <c r="D225" s="13"/>
      <c r="E225" s="13"/>
      <c r="F225" s="35">
        <f t="shared" si="13"/>
        <v>0</v>
      </c>
      <c r="G225" s="14">
        <v>450</v>
      </c>
      <c r="H225" s="45">
        <f t="shared" si="11"/>
        <v>0</v>
      </c>
    </row>
    <row r="226" spans="1:8" ht="11.25">
      <c r="A226" s="3">
        <f t="shared" si="12"/>
        <v>222</v>
      </c>
      <c r="B226" s="44">
        <f t="shared" si="10"/>
        <v>123</v>
      </c>
      <c r="C226" s="13" t="s">
        <v>267</v>
      </c>
      <c r="D226" s="13"/>
      <c r="E226" s="13"/>
      <c r="F226" s="35">
        <f t="shared" si="13"/>
        <v>0</v>
      </c>
      <c r="G226" s="14">
        <v>450</v>
      </c>
      <c r="H226" s="45">
        <f t="shared" si="11"/>
        <v>0</v>
      </c>
    </row>
    <row r="227" spans="1:8" ht="22.5">
      <c r="A227" s="3">
        <f t="shared" si="12"/>
        <v>223</v>
      </c>
      <c r="B227" s="44">
        <f t="shared" si="10"/>
        <v>124</v>
      </c>
      <c r="C227" s="13" t="s">
        <v>268</v>
      </c>
      <c r="D227" s="13"/>
      <c r="E227" s="13"/>
      <c r="F227" s="35">
        <f t="shared" si="13"/>
        <v>0</v>
      </c>
      <c r="G227" s="14">
        <v>450</v>
      </c>
      <c r="H227" s="45">
        <f t="shared" si="11"/>
        <v>0</v>
      </c>
    </row>
    <row r="228" spans="1:8" ht="22.5">
      <c r="A228" s="3">
        <f t="shared" si="12"/>
        <v>224</v>
      </c>
      <c r="B228" s="44">
        <f t="shared" si="10"/>
        <v>125</v>
      </c>
      <c r="C228" s="13" t="s">
        <v>269</v>
      </c>
      <c r="D228" s="13"/>
      <c r="E228" s="13"/>
      <c r="F228" s="35">
        <f t="shared" si="13"/>
        <v>0</v>
      </c>
      <c r="G228" s="14">
        <v>450</v>
      </c>
      <c r="H228" s="45">
        <f t="shared" si="11"/>
        <v>0</v>
      </c>
    </row>
    <row r="229" spans="1:8" ht="11.25">
      <c r="A229" s="3">
        <f t="shared" si="12"/>
        <v>225</v>
      </c>
      <c r="B229" s="44">
        <f t="shared" si="10"/>
        <v>126</v>
      </c>
      <c r="C229" s="13" t="s">
        <v>270</v>
      </c>
      <c r="D229" s="13"/>
      <c r="E229" s="13"/>
      <c r="F229" s="35">
        <f t="shared" si="13"/>
        <v>0</v>
      </c>
      <c r="G229" s="14">
        <v>450</v>
      </c>
      <c r="H229" s="45">
        <f t="shared" si="11"/>
        <v>0</v>
      </c>
    </row>
    <row r="230" spans="1:8" ht="11.25">
      <c r="A230" s="3">
        <f t="shared" si="12"/>
        <v>226</v>
      </c>
      <c r="B230" s="44">
        <f t="shared" si="10"/>
        <v>127</v>
      </c>
      <c r="C230" s="13" t="s">
        <v>271</v>
      </c>
      <c r="D230" s="13"/>
      <c r="E230" s="13"/>
      <c r="F230" s="35">
        <f t="shared" si="13"/>
        <v>0</v>
      </c>
      <c r="G230" s="14">
        <v>450</v>
      </c>
      <c r="H230" s="45">
        <f t="shared" si="11"/>
        <v>0</v>
      </c>
    </row>
    <row r="231" spans="1:8" ht="11.25">
      <c r="A231" s="3">
        <f t="shared" si="12"/>
        <v>227</v>
      </c>
      <c r="B231" s="44">
        <f t="shared" si="10"/>
        <v>128</v>
      </c>
      <c r="C231" s="13" t="s">
        <v>272</v>
      </c>
      <c r="D231" s="13"/>
      <c r="E231" s="13"/>
      <c r="F231" s="35">
        <f t="shared" si="13"/>
        <v>0</v>
      </c>
      <c r="G231" s="14">
        <v>450</v>
      </c>
      <c r="H231" s="45">
        <f t="shared" si="11"/>
        <v>0</v>
      </c>
    </row>
    <row r="232" spans="1:8" ht="11.25">
      <c r="A232" s="3">
        <f t="shared" si="12"/>
        <v>228</v>
      </c>
      <c r="B232" s="44">
        <f t="shared" si="10"/>
        <v>129</v>
      </c>
      <c r="C232" s="13" t="s">
        <v>273</v>
      </c>
      <c r="D232" s="13"/>
      <c r="E232" s="13"/>
      <c r="F232" s="35">
        <f t="shared" si="13"/>
        <v>0</v>
      </c>
      <c r="G232" s="14">
        <v>450</v>
      </c>
      <c r="H232" s="45">
        <f t="shared" si="11"/>
        <v>0</v>
      </c>
    </row>
    <row r="233" spans="1:8" ht="11.25">
      <c r="A233" s="3">
        <f t="shared" si="12"/>
        <v>229</v>
      </c>
      <c r="B233" s="44">
        <f t="shared" si="10"/>
        <v>130</v>
      </c>
      <c r="C233" s="13" t="s">
        <v>274</v>
      </c>
      <c r="D233" s="13"/>
      <c r="E233" s="13"/>
      <c r="F233" s="35">
        <f t="shared" si="13"/>
        <v>0</v>
      </c>
      <c r="G233" s="14">
        <v>450</v>
      </c>
      <c r="H233" s="45">
        <f t="shared" si="11"/>
        <v>0</v>
      </c>
    </row>
    <row r="234" spans="1:8" ht="12" thickBot="1">
      <c r="A234" s="7">
        <f t="shared" si="12"/>
        <v>230</v>
      </c>
      <c r="B234" s="46">
        <f>B233+1</f>
        <v>131</v>
      </c>
      <c r="C234" s="18" t="s">
        <v>275</v>
      </c>
      <c r="D234" s="18"/>
      <c r="E234" s="18"/>
      <c r="F234" s="41">
        <f t="shared" si="13"/>
        <v>0</v>
      </c>
      <c r="G234" s="19">
        <v>450</v>
      </c>
      <c r="H234" s="47">
        <f t="shared" si="11"/>
        <v>0</v>
      </c>
    </row>
    <row r="235" spans="1:8" ht="11.25">
      <c r="A235" s="48"/>
      <c r="B235" s="42"/>
      <c r="C235" s="49" t="s">
        <v>276</v>
      </c>
      <c r="D235" s="50">
        <f>SUM(D5:D234)</f>
        <v>214390</v>
      </c>
      <c r="E235" s="50">
        <f>SUM(E5:E234)</f>
        <v>330093</v>
      </c>
      <c r="F235" s="50">
        <f>SUM(F5:F234)</f>
        <v>661457</v>
      </c>
      <c r="G235" s="50"/>
      <c r="H235" s="51">
        <f>SUM(H5:H234)</f>
        <v>8359911.600000001</v>
      </c>
    </row>
    <row r="236" spans="1:8" ht="11.25">
      <c r="A236" s="52"/>
      <c r="B236" s="44"/>
      <c r="C236" s="44" t="s">
        <v>277</v>
      </c>
      <c r="D236" s="53">
        <v>201912</v>
      </c>
      <c r="E236" s="53">
        <v>310865</v>
      </c>
      <c r="F236" s="53">
        <v>622260</v>
      </c>
      <c r="G236" s="53"/>
      <c r="H236" s="54">
        <v>5176840</v>
      </c>
    </row>
    <row r="237" spans="1:8" ht="12" thickBot="1">
      <c r="A237" s="55"/>
      <c r="B237" s="56"/>
      <c r="C237" s="56" t="s">
        <v>278</v>
      </c>
      <c r="D237" s="57">
        <f>D235-D236</f>
        <v>12478</v>
      </c>
      <c r="E237" s="57">
        <f>E235-E236</f>
        <v>19228</v>
      </c>
      <c r="F237" s="57">
        <f>F235-F236</f>
        <v>39197</v>
      </c>
      <c r="G237" s="57"/>
      <c r="H237" s="58">
        <f>H235-H236</f>
        <v>3183071.6000000006</v>
      </c>
    </row>
  </sheetData>
  <mergeCells count="8">
    <mergeCell ref="G152:G153"/>
    <mergeCell ref="C2:H2"/>
    <mergeCell ref="C3:H3"/>
    <mergeCell ref="D107:D119"/>
    <mergeCell ref="E107:E119"/>
    <mergeCell ref="F107:F119"/>
    <mergeCell ref="G107:G119"/>
    <mergeCell ref="H107:H119"/>
  </mergeCells>
  <printOptions/>
  <pageMargins left="0" right="0" top="0.1968503937007874" bottom="0.1968503937007874" header="0.1968503937007874" footer="0.196850393700787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2015-05-28T07:01:05Z</cp:lastPrinted>
  <dcterms:created xsi:type="dcterms:W3CDTF">2015-05-28T06:50:52Z</dcterms:created>
  <dcterms:modified xsi:type="dcterms:W3CDTF">2015-05-28T07:11:15Z</dcterms:modified>
  <cp:category/>
  <cp:version/>
  <cp:contentType/>
  <cp:contentStatus/>
</cp:coreProperties>
</file>